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563\"/>
    </mc:Choice>
  </mc:AlternateContent>
  <bookViews>
    <workbookView xWindow="0" yWindow="0" windowWidth="19200" windowHeight="12045"/>
  </bookViews>
  <sheets>
    <sheet name="Sollano(Mediciones)" sheetId="1" r:id="rId1"/>
  </sheets>
  <externalReferences>
    <externalReference r:id="rId2"/>
  </externalReferences>
  <definedNames>
    <definedName name="_xlnm.Print_Area" localSheetId="0">'Sollano(Mediciones)'!$A$1:$H$113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0" i="1" l="1"/>
  <c r="H79" i="1"/>
  <c r="H78" i="1"/>
  <c r="H77" i="1"/>
  <c r="H70" i="1"/>
  <c r="H69" i="1"/>
  <c r="H68" i="1"/>
  <c r="H67" i="1"/>
  <c r="H66" i="1"/>
  <c r="H65" i="1"/>
  <c r="H64" i="1"/>
  <c r="H63" i="1"/>
  <c r="H62" i="1"/>
  <c r="H61" i="1"/>
  <c r="H59" i="1"/>
  <c r="H58" i="1"/>
  <c r="H57" i="1"/>
  <c r="H56" i="1"/>
  <c r="H54" i="1"/>
  <c r="H53" i="1"/>
  <c r="H52" i="1"/>
  <c r="H50" i="1"/>
  <c r="H49" i="1"/>
  <c r="H48" i="1"/>
  <c r="H47" i="1"/>
  <c r="H46" i="1"/>
  <c r="H91" i="1"/>
  <c r="H88" i="1"/>
  <c r="F33" i="1"/>
  <c r="G30" i="1"/>
  <c r="G31" i="1" s="1"/>
  <c r="F17" i="1"/>
  <c r="G15" i="1"/>
  <c r="H15" i="1" s="1"/>
  <c r="L24" i="1" s="1"/>
  <c r="G13" i="1"/>
  <c r="G14" i="1" s="1"/>
  <c r="H14" i="1" s="1"/>
  <c r="L23" i="1" s="1"/>
  <c r="G8" i="1"/>
  <c r="H8" i="1" s="1"/>
  <c r="L20" i="1" s="1"/>
  <c r="H81" i="1" l="1"/>
  <c r="H71" i="1"/>
  <c r="G33" i="1"/>
  <c r="H33" i="1" s="1"/>
  <c r="H31" i="1"/>
  <c r="H13" i="1"/>
  <c r="H30" i="1"/>
  <c r="H36" i="1" s="1"/>
  <c r="L25" i="1" s="1"/>
  <c r="L22" i="1" l="1"/>
  <c r="H17" i="1"/>
  <c r="H20" i="1" s="1"/>
  <c r="H23" i="1" l="1"/>
  <c r="H40" i="1"/>
  <c r="H94" i="1" s="1"/>
  <c r="L13" i="1" s="1"/>
</calcChain>
</file>

<file path=xl/sharedStrings.xml><?xml version="1.0" encoding="utf-8"?>
<sst xmlns="http://schemas.openxmlformats.org/spreadsheetml/2006/main" count="108" uniqueCount="95">
  <si>
    <t>COSTE ANUAL EXPLOTACION, MANTENIMIENTO Y GESTIÓN DE FANGOS E.T.A.P. DE SOLLANO</t>
  </si>
  <si>
    <t>EXPLOTACIÓN Y MANTENIMIENTO 
(Sin transporte y vertido de fangos)</t>
  </si>
  <si>
    <t>TÉRMINO FIJO</t>
  </si>
  <si>
    <t>TF (€/mes)</t>
  </si>
  <si>
    <t>mes/año</t>
  </si>
  <si>
    <t>TOTAL TF</t>
  </si>
  <si>
    <t>ETAP de Sollano (TF)</t>
  </si>
  <si>
    <t>(1)</t>
  </si>
  <si>
    <t>TÉRMINO VARIABLE</t>
  </si>
  <si>
    <t>TV (€/1.000 m3)</t>
  </si>
  <si>
    <t>V (m3/año)</t>
  </si>
  <si>
    <t>TOTAL TV (Agua)
(ver nota 1)</t>
  </si>
  <si>
    <t>ETAP de Sollano (TV1)</t>
  </si>
  <si>
    <t xml:space="preserve">Dosificación de permanganato potásico (TV2) (Si necesario) </t>
  </si>
  <si>
    <t xml:space="preserve">Dosificación de hidróxido sódico (TV3) (Si necesario) </t>
  </si>
  <si>
    <t>Total término variable (TV = TV1 + TV2 + TV3)</t>
  </si>
  <si>
    <t>(2)</t>
  </si>
  <si>
    <t>TOTAL EXPLOTACION Y MANTENIMIENTO SIN FANGOS</t>
  </si>
  <si>
    <t>(1+2)</t>
  </si>
  <si>
    <t>(3)</t>
  </si>
  <si>
    <r>
      <t>PRIMA DE CALIDAD</t>
    </r>
    <r>
      <rPr>
        <i/>
        <sz val="9"/>
        <color theme="1"/>
        <rFont val="Calibri"/>
        <family val="2"/>
        <scheme val="minor"/>
      </rPr>
      <t xml:space="preserve"> (ver nota 2)</t>
    </r>
  </si>
  <si>
    <t>(4)</t>
  </si>
  <si>
    <t xml:space="preserve">        </t>
  </si>
  <si>
    <t>TERMINO VARIABLE DE FANGOS</t>
  </si>
  <si>
    <t>TVF (€/Tonelada)</t>
  </si>
  <si>
    <t>Peso (t/año)</t>
  </si>
  <si>
    <t>TOTAL TVF  (Fangos)
(ver nota 3)</t>
  </si>
  <si>
    <t>Carga y transporte de fango deshidratado con una humedad del 65% desde la ETAP de Sollano (Zalla) a gestor autorizado. (TVF1)</t>
  </si>
  <si>
    <t>Aceptación y gestión de fangos deshidratados procedentes de la ETAP de Sollano (Zalla) por gestor autorizado. (TVF2)</t>
  </si>
  <si>
    <t>Total término variable de fangos (TVF = TVF1 + TVF2)</t>
  </si>
  <si>
    <t>TOTAL GESTIÓN DE FANGOS</t>
  </si>
  <si>
    <t>(5)</t>
  </si>
  <si>
    <t>TOTAL</t>
  </si>
  <si>
    <t>TOTAL EXPLOTACION Y MANTENIMIENTO</t>
  </si>
  <si>
    <t>(3+4+5)</t>
  </si>
  <si>
    <t>(6)</t>
  </si>
  <si>
    <t>TRABAJOS, REPUESTOS Y VARIOS</t>
  </si>
  <si>
    <t>CALDERERÍA</t>
  </si>
  <si>
    <t>Uds.</t>
  </si>
  <si>
    <t>Precio</t>
  </si>
  <si>
    <t>Importe</t>
  </si>
  <si>
    <t>ml de Barandilla tipo Consorcio: tubo de 50mm de diámetro, de 1 mt de altura con tubo central a 500 mm. y pie vertical cada 1,5 mt., en AISI 316 PULIDO, incluye tinteros y rodapié soldado de 200 mm. de alto y 3 mm de ancho en AISI 304.</t>
  </si>
  <si>
    <t>Kg de Fabricación e instalación de tuberías metálicas en AISI 316 L, incluso sustitución y retirada, con un peso conjunto superior a 100 Kg</t>
  </si>
  <si>
    <t>Kg de Fabricación e instalación de tuberías metálicas  en acero galvanizado en caliente S235 JR (DIN ST37), incluso sustitución y retirada, con un peso conjunto superior a 100 Kg</t>
  </si>
  <si>
    <t>Kg de Fabricación e instalación de piezas y estructuras metálicas en AISI 316 L, incluso sustitución y retirada, con un peso conjunto superior a 100 Kg</t>
  </si>
  <si>
    <t>Kg de Fabricación e instalación de piezas y estructuras metálicas en acero galvanizado en caliente S235 JR (DIN ST37), incluso sustitución y retirada, con un peso conjunto superior a 100 Kg</t>
  </si>
  <si>
    <t>OBRA CIVIL</t>
  </si>
  <si>
    <t>Unidad de suministro y colocación de pates</t>
  </si>
  <si>
    <t>ml de Reparación de fisuras por el interior (incluido picado, sellado blug, saneado, pasivado y reconstrucción)</t>
  </si>
  <si>
    <t>m2 de Reparación  interior ´de canales y depósitos, incluyendo reparación de superficies, tapado de huecos, saneamiento de acero, recubrimiento, aplicación superficial de mortero.</t>
  </si>
  <si>
    <t>ANALÍTICAS EN EL LABORATORIO DE LA ETAP</t>
  </si>
  <si>
    <t>Medida de  Color, turbidez, temperatura, pH, nitrito, conductividad, cloro libre residual, cloro total, oxidabilidad o hierro en Aguas de consumo o Aguas continentales.</t>
  </si>
  <si>
    <t>Medida de  Nitrato, amonio, aluminio, manganeso o flúor en Aguas de consumo o Aguas continentales.</t>
  </si>
  <si>
    <t>Medida de bacteriología (Coliformes totales, E.Coli, Enterococos, Estreptococos, Clostridium perfingens o bacterias aerobias en aguas de consumo o aguas continentales</t>
  </si>
  <si>
    <t>Medida de  Trihalometanos en Aguas de consumo mediante Espectrofotometría UV Método 10132, THM Plus con un rango de 10 - 600 ppb Cloroformo</t>
  </si>
  <si>
    <t>INSTRUMENTACIÓN Y VARIOS</t>
  </si>
  <si>
    <t>Suministro y montaje de cilindro de seguridad doble (Abloy CYLP332T o equivalente), electrónico exterior y mecánico interior, IP54, apto para montaje en intemperie y alimentación eléctrica desde la llave. Tornillería de montaje, escudos protectores y embellecedores incluidos, así como 5 llaves electrónicas de usuario modelo TQ407</t>
  </si>
  <si>
    <t>Suministro, montaje y puesta en marcha de un equipo Thaumat (o equivalente) AC o DC, DCM500-GPRS (sin SIM), antena exterior con cable 5 m, magnetotérmico 2 polos 6A, caja estanca Legrand con tapa transparente, batería backup plomo-ácido 12V 1850 mAh, circuito de carga y conmutación e instalación eléctrica completa</t>
  </si>
  <si>
    <t>Suministro, montaje y puesta en marcha de un conjunto turbidímetro Solitax sc (o equivalente) de montaje en inmersión, autolimpieza mecánica, rango 0-4000 NTU, pértiga de 2 m, controlador SC4200c de 2 canales con pantalla de protección UV, gestión mediante Mobile Sensor Management, incluyendo  instalación eléctrica completa, elementos de sujección y montaje del fabricante y conexión y programación de PLC o equipo de comunicaciones</t>
  </si>
  <si>
    <t>Suministro, montaje y puesta en marcha de un conjunto turbidímetro TU5300 sc (o equivalente), montaje en by-pass, System Check y RFID, autolimpieza mecánica, accesorios de calibración y limpieza, de bajo rango, controlador SC4200c de 2 canales con pantalla de protección UV, gestión mediante Mobile Sensor Management, incluyendo  instalación eléctrica completa, elementos de sujección y montaje del fabricante y conexión y programación de PLC o equipo de comunicaciones</t>
  </si>
  <si>
    <t>Suministro, montaje y puesta en marcha de un conjunto de sensor de pH, digital, cuerpo RYTON, 10 m cable, montaje en inmersión o by-pass, sensor temperatura NTC, controlador SC4200c de 2 canales con pantalla de protección UV, gestión mediante Mobile Sensor Management, incluyendo instalación eléctrica completa, elementos de sujección y montaje del fabricante y conexión y programación de PLC o equipo de comunicaciones</t>
  </si>
  <si>
    <t>Suministro, montaje y puesta en marcha de un controlador SC4200c (o equivalente) de 2 canales con pantalla de protección UV, gestión mediante Mobile Sensor Management, incluyendo  instalación eléctrica completa, elementos de sujección y montaje del fabricante y conexión y programación de PLC o equipo de comunicaciones</t>
  </si>
  <si>
    <t>Suministro, montaje y puesta en marcha de un conjunto medición cloro libre residual con sonda amperométrica CGE 2-MS (o equivalente), rango 0-2 ppm, señal salida 4-20 mA, controlador Dulcometer DACb en pared IP65, con posibilidad de telecontrol de bomba dosificadora (control proporcional), panel modular con rotámetro, válvula tomamuestras, panel de medición, incluyendo  instalación eléctrica completa, tuberías y elementos de sujección y montaje del fabricante, y conexión y programación de PLC o equipo de comunicaciones</t>
  </si>
  <si>
    <r>
      <t>Suministro, montaje y puesta en marcha de una bomba tomamuestras en recirculación de 1 m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/h, 0,5 CV, 230 V, incluyendo instalación eléctrica completa, tuberías y elementos de sujección y montaje y conexión y programación de PLC</t>
    </r>
  </si>
  <si>
    <t>Importe diario de mantenimiento anual por empresa especializada de un turbidímetro Solitax sc, TU5300 sc o equivalente, instalado o retirado durante la vigencia del contrato, con el mismo alcance que para los turbidímetros existentes al inicio del mismo (se aplicará con signo positivo o negativo según variación del parque de equipos a lo largo del contrato)</t>
  </si>
  <si>
    <t>Importe diario de atención de un nuevo punto de medida de cloro u otro parámetro en fuera de la ETAP, instalado o retirado durante la vigencia del contrato, incluidas visitas s/PPTP, mantenimiento (incluida bomba de recirculación), cambio de sondas y membranas, atención retenes, etc, con el mismo alcance que para los equipos existentes al inicio del contrato (se aplicará con signo positivo o negativo según variación del parque de equipos a lo largo del contrato)</t>
  </si>
  <si>
    <t>TOTAL REPUESTOS Y VARIOS</t>
  </si>
  <si>
    <t>(7)</t>
  </si>
  <si>
    <t>OTROS TRABAJOS</t>
  </si>
  <si>
    <t>Realización de diagramas P&amp;D completos y planos de implantación de equipos y tuberías de la ETAP de Sollano.</t>
  </si>
  <si>
    <t>Realización de esquemas eléctricos y de control completos de la ETAP de Sollano.</t>
  </si>
  <si>
    <t>Realización del manual de operación y mantenimiento de la ETAP de Sollano.</t>
  </si>
  <si>
    <t>Elaboración de un Informe de Riesgos Ambientales según norma UNE 15.008 de la ETAP de Sollano con el alcance mínimo indicado en el PPTP</t>
  </si>
  <si>
    <t>TOTAL OTROS TRABAJOS</t>
  </si>
  <si>
    <t>(8)</t>
  </si>
  <si>
    <r>
      <t xml:space="preserve">REPOSICION TECNICA </t>
    </r>
    <r>
      <rPr>
        <sz val="9"/>
        <color theme="1"/>
        <rFont val="Calibri"/>
        <family val="2"/>
        <scheme val="minor"/>
      </rPr>
      <t>(ver nota 4)</t>
    </r>
  </si>
  <si>
    <t>REPOSICIÓN TÉCNICA</t>
  </si>
  <si>
    <t>Coef</t>
  </si>
  <si>
    <t>Total Reposición técnica</t>
  </si>
  <si>
    <t>Importe anual destinado a reposición técnica (Importe invariable)</t>
  </si>
  <si>
    <t>(9)</t>
  </si>
  <si>
    <r>
      <t xml:space="preserve">PRESUPUESTO TOTAL ANUAL EJECUCIÓN CONTRATA </t>
    </r>
    <r>
      <rPr>
        <i/>
        <sz val="9"/>
        <color theme="1"/>
        <rFont val="Calibri"/>
        <family val="2"/>
        <scheme val="minor"/>
      </rPr>
      <t>(ver nota 6)</t>
    </r>
  </si>
  <si>
    <t>(6+7+8+9)</t>
  </si>
  <si>
    <t>Nota 1:</t>
  </si>
  <si>
    <r>
      <t>Las mediciones de referencia (m</t>
    </r>
    <r>
      <rPr>
        <i/>
        <vertAlign val="superscript"/>
        <sz val="10"/>
        <color theme="1"/>
        <rFont val="Calibri"/>
        <family val="2"/>
        <scheme val="minor"/>
      </rPr>
      <t>3</t>
    </r>
    <r>
      <rPr>
        <i/>
        <sz val="10"/>
        <color theme="1"/>
        <rFont val="Calibri"/>
        <family val="2"/>
        <scheme val="minor"/>
      </rPr>
      <t xml:space="preserve">/año) a aplicar en los </t>
    </r>
    <r>
      <rPr>
        <b/>
        <i/>
        <sz val="10"/>
        <color theme="1"/>
        <rFont val="Calibri"/>
        <family val="2"/>
        <scheme val="minor"/>
      </rPr>
      <t>TV1, TV2 Y TV3 (términos variables de explotación y mantenimiento sin transporte y vertido de fangos)</t>
    </r>
    <r>
      <rPr>
        <i/>
        <sz val="10"/>
        <color theme="1"/>
        <rFont val="Calibri"/>
        <family val="2"/>
        <scheme val="minor"/>
      </rPr>
      <t xml:space="preserve"> corresponden a la media de las proyecciones de producción para los próximos 5 años. Las producciones reales resultantes no darán pie a reclamación alguna.</t>
    </r>
  </si>
  <si>
    <t>Nota 2:</t>
  </si>
  <si>
    <r>
      <t xml:space="preserve">La partida para abonar la </t>
    </r>
    <r>
      <rPr>
        <b/>
        <i/>
        <sz val="10"/>
        <color theme="1"/>
        <rFont val="Calibri"/>
        <family val="2"/>
        <scheme val="minor"/>
      </rPr>
      <t>PRIMA DE CALIDAD</t>
    </r>
    <r>
      <rPr>
        <i/>
        <sz val="10"/>
        <color theme="1"/>
        <rFont val="Calibri"/>
        <family val="2"/>
        <scheme val="minor"/>
      </rPr>
      <t xml:space="preserve"> será obligatoriamente de un 10% del importe </t>
    </r>
    <r>
      <rPr>
        <b/>
        <i/>
        <sz val="10"/>
        <color theme="1"/>
        <rFont val="Calibri"/>
        <family val="2"/>
        <scheme val="minor"/>
      </rPr>
      <t>TOTAL EXPLOTACIÓN Y MANTENIMIENTO (Sin transporte y vertido de fangos)</t>
    </r>
    <r>
      <rPr>
        <i/>
        <sz val="10"/>
        <color theme="1"/>
        <rFont val="Calibri"/>
        <family val="2"/>
        <scheme val="minor"/>
      </rPr>
      <t>ofertado por el concursante, exceptuando los costes relacionados con el transporte y vertido de fangos, lo cual supone consignar en el presupuesto el máximo del Coeficiente de Calidad aplicable.</t>
    </r>
  </si>
  <si>
    <t>Nota 3:</t>
  </si>
  <si>
    <r>
      <t xml:space="preserve">Las mediciones de referencia (t/año) a aplicar en los </t>
    </r>
    <r>
      <rPr>
        <b/>
        <i/>
        <sz val="10"/>
        <color theme="1"/>
        <rFont val="Calibri"/>
        <family val="2"/>
        <scheme val="minor"/>
      </rPr>
      <t>TVF1 y TVF2 (términos variables del transporte y vertido de fangos)</t>
    </r>
    <r>
      <rPr>
        <i/>
        <sz val="10"/>
        <color theme="1"/>
        <rFont val="Calibri"/>
        <family val="2"/>
        <scheme val="minor"/>
      </rPr>
      <t xml:space="preserve"> corresponden a la media de las proyecciones de producción para los próximos 5 años. Las producciones reales resultantes no darán pie a reclamación alguna.</t>
    </r>
  </si>
  <si>
    <t>Nota 4:</t>
  </si>
  <si>
    <t>La partida de REPOSICIÓN TÉCNICA de instalaciones se pagará contra presentación de la factura de los trabajos previamente aprobados. A esta factura se le aplicará el coeficiente ofertado por el Adjudicatario en la casilla Coef. en concepto de gastos generales y beneficio industrial. Este coeficiente estará comprendido entre 1,00 y 1,19. Si el Adjudicatario hubiera considerado un coeficiente mayor a 1,19 en su oferta, se aplicará 1,19 en la ejecución del Contrato.</t>
  </si>
  <si>
    <t>Nota 5:</t>
  </si>
  <si>
    <t>Los trabajos se realizarán con personal externo al Contrato.</t>
  </si>
  <si>
    <t>Nota 6:</t>
  </si>
  <si>
    <t>El importe total resultante del cuadro adjunto corresponderá al presupuesto anual de ejecución por contrata de la oferta, excluido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</si>
</sst>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Font="1"/>
    <xf numFmtId="4" fontId="0" fillId="0" borderId="0" xfId="0" applyNumberFormat="1" applyFo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11" xfId="0" applyFont="1" applyFill="1" applyBorder="1"/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1" xfId="0" applyFont="1" applyBorder="1"/>
    <xf numFmtId="4" fontId="6" fillId="4" borderId="14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4" fontId="7" fillId="5" borderId="13" xfId="0" applyNumberFormat="1" applyFont="1" applyFill="1" applyBorder="1" applyAlignment="1">
      <alignment horizontal="right" vertical="center" wrapText="1"/>
    </xf>
    <xf numFmtId="0" fontId="0" fillId="0" borderId="0" xfId="0" quotePrefix="1" applyFont="1"/>
    <xf numFmtId="0" fontId="2" fillId="0" borderId="10" xfId="0" applyFont="1" applyBorder="1" applyAlignment="1">
      <alignment horizontal="center" vertical="center" wrapText="1"/>
    </xf>
    <xf numFmtId="0" fontId="0" fillId="3" borderId="0" xfId="0" applyFont="1" applyFill="1" applyBorder="1"/>
    <xf numFmtId="165" fontId="7" fillId="4" borderId="14" xfId="0" applyNumberFormat="1" applyFont="1" applyFill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center" wrapText="1"/>
    </xf>
    <xf numFmtId="164" fontId="7" fillId="5" borderId="15" xfId="0" applyNumberFormat="1" applyFont="1" applyFill="1" applyBorder="1" applyAlignment="1">
      <alignment horizontal="right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165" fontId="7" fillId="5" borderId="12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righ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right" vertical="center" wrapText="1"/>
    </xf>
    <xf numFmtId="164" fontId="8" fillId="5" borderId="21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right" vertical="center" wrapText="1"/>
    </xf>
    <xf numFmtId="9" fontId="10" fillId="0" borderId="23" xfId="0" applyNumberFormat="1" applyFont="1" applyBorder="1" applyAlignment="1">
      <alignment horizontal="right" vertical="center" wrapText="1"/>
    </xf>
    <xf numFmtId="164" fontId="0" fillId="0" borderId="0" xfId="0" applyNumberFormat="1" applyFont="1"/>
    <xf numFmtId="164" fontId="6" fillId="5" borderId="13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22" xfId="0" applyFont="1" applyBorder="1" applyAlignment="1">
      <alignment horizontal="center" vertical="center" wrapText="1"/>
    </xf>
    <xf numFmtId="164" fontId="3" fillId="5" borderId="21" xfId="0" applyNumberFormat="1" applyFont="1" applyFill="1" applyBorder="1" applyAlignment="1">
      <alignment horizontal="right"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0" fillId="3" borderId="26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4" fontId="0" fillId="0" borderId="0" xfId="0" applyNumberFormat="1"/>
    <xf numFmtId="3" fontId="7" fillId="0" borderId="14" xfId="0" applyNumberFormat="1" applyFont="1" applyBorder="1" applyAlignment="1">
      <alignment horizontal="center" vertical="center" wrapText="1"/>
    </xf>
    <xf numFmtId="164" fontId="7" fillId="5" borderId="28" xfId="0" applyNumberFormat="1" applyFont="1" applyFill="1" applyBorder="1" applyAlignment="1">
      <alignment horizontal="right" vertical="center" wrapText="1"/>
    </xf>
    <xf numFmtId="0" fontId="2" fillId="0" borderId="35" xfId="0" applyFont="1" applyBorder="1" applyAlignment="1">
      <alignment horizontal="left" vertical="center"/>
    </xf>
    <xf numFmtId="0" fontId="2" fillId="3" borderId="36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3" fontId="7" fillId="0" borderId="36" xfId="0" applyNumberFormat="1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7" fillId="4" borderId="11" xfId="1" applyNumberFormat="1" applyFont="1" applyFill="1" applyBorder="1" applyAlignment="1">
      <alignment horizontal="center" vertical="center" wrapText="1"/>
    </xf>
    <xf numFmtId="4" fontId="7" fillId="5" borderId="13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3" fontId="7" fillId="0" borderId="11" xfId="0" applyNumberFormat="1" applyFont="1" applyBorder="1" applyAlignment="1">
      <alignment horizontal="center" vertical="center" wrapText="1"/>
    </xf>
    <xf numFmtId="0" fontId="0" fillId="0" borderId="0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164" fontId="3" fillId="5" borderId="37" xfId="0" applyNumberFormat="1" applyFont="1" applyFill="1" applyBorder="1" applyAlignment="1">
      <alignment horizontal="right" vertical="center" wrapText="1"/>
    </xf>
    <xf numFmtId="0" fontId="13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left" vertical="center" wrapText="1"/>
    </xf>
    <xf numFmtId="0" fontId="0" fillId="0" borderId="25" xfId="0" applyFont="1" applyBorder="1" applyAlignment="1">
      <alignment wrapText="1"/>
    </xf>
    <xf numFmtId="0" fontId="0" fillId="0" borderId="26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HERNANDO\Documents\CABB\Planta%20SO\Pliego\2020%20Sollano\200622\200622%20Costes%20Sollano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lano(Mediciones)"/>
      <sheetName val="Sollano (Presupuesto)"/>
      <sheetName val="Resumen"/>
      <sheetName val="Personal"/>
      <sheetName val="CV"/>
      <sheetName val="CF MR"/>
      <sheetName val="C JB"/>
      <sheetName val="CF"/>
      <sheetName val="Estimación de costes"/>
      <sheetName val="200602 Resumen final"/>
      <sheetName val="Comparativo "/>
      <sheetName val="Simulación"/>
      <sheetName val="200330 Escenarios"/>
      <sheetName val="191122"/>
      <sheetName val="200422"/>
      <sheetName val="AT"/>
      <sheetName val="Lote 1"/>
      <sheetName val="Lote 2"/>
    </sheetNames>
    <sheetDataSet>
      <sheetData sheetId="0"/>
      <sheetData sheetId="1">
        <row r="8">
          <cell r="L8">
            <v>12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70">
          <cell r="C70">
            <v>12</v>
          </cell>
        </row>
        <row r="71">
          <cell r="C71">
            <v>75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13"/>
  <sheetViews>
    <sheetView showZeros="0" tabSelected="1" zoomScale="85" zoomScaleNormal="85" workbookViewId="0">
      <selection activeCell="G80" sqref="G80"/>
    </sheetView>
  </sheetViews>
  <sheetFormatPr baseColWidth="10" defaultColWidth="11.42578125" defaultRowHeight="15" x14ac:dyDescent="0.25"/>
  <cols>
    <col min="1" max="1" width="49.7109375" style="1" customWidth="1"/>
    <col min="2" max="3" width="11.42578125" style="1"/>
    <col min="4" max="4" width="15.7109375" style="1" customWidth="1"/>
    <col min="5" max="5" width="15.42578125" style="1" customWidth="1"/>
    <col min="6" max="6" width="17.7109375" style="1" customWidth="1"/>
    <col min="7" max="7" width="17.5703125" style="1" customWidth="1"/>
    <col min="8" max="8" width="18.7109375" style="1" customWidth="1"/>
    <col min="9" max="9" width="5.7109375" style="1" customWidth="1"/>
    <col min="10" max="10" width="11.42578125" style="1"/>
    <col min="11" max="16" width="12.7109375" style="2" bestFit="1" customWidth="1"/>
    <col min="17" max="16384" width="11.42578125" style="1"/>
  </cols>
  <sheetData>
    <row r="1" spans="1:12" ht="31.5" customHeight="1" thickBot="1" x14ac:dyDescent="0.3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2" ht="10.5" customHeight="1" x14ac:dyDescent="0.25"/>
    <row r="3" spans="1:12" ht="10.5" customHeight="1" thickBot="1" x14ac:dyDescent="0.3"/>
    <row r="4" spans="1:12" ht="29.45" customHeight="1" thickBot="1" x14ac:dyDescent="0.3">
      <c r="A4" s="110" t="s">
        <v>1</v>
      </c>
      <c r="B4" s="111"/>
      <c r="C4" s="111"/>
      <c r="D4" s="111"/>
      <c r="E4" s="111"/>
      <c r="F4" s="111"/>
      <c r="G4" s="111"/>
      <c r="H4" s="112"/>
    </row>
    <row r="5" spans="1:12" x14ac:dyDescent="0.25">
      <c r="A5" s="3"/>
      <c r="B5" s="4"/>
      <c r="C5" s="4"/>
      <c r="D5" s="4"/>
      <c r="E5" s="5"/>
      <c r="F5" s="6"/>
      <c r="G5" s="6"/>
      <c r="H5" s="7"/>
    </row>
    <row r="6" spans="1:12" ht="28.15" customHeight="1" x14ac:dyDescent="0.25">
      <c r="A6" s="8" t="s">
        <v>2</v>
      </c>
      <c r="B6" s="9"/>
      <c r="C6" s="9"/>
      <c r="D6" s="9"/>
      <c r="E6" s="10"/>
      <c r="F6" s="11" t="s">
        <v>3</v>
      </c>
      <c r="G6" s="11" t="s">
        <v>4</v>
      </c>
      <c r="H6" s="12" t="s">
        <v>5</v>
      </c>
    </row>
    <row r="7" spans="1:12" x14ac:dyDescent="0.25">
      <c r="A7" s="13"/>
      <c r="B7" s="14"/>
      <c r="C7" s="14"/>
      <c r="D7" s="14"/>
      <c r="E7" s="15"/>
      <c r="F7" s="16"/>
      <c r="G7" s="16"/>
      <c r="H7" s="17"/>
    </row>
    <row r="8" spans="1:12" x14ac:dyDescent="0.25">
      <c r="A8" s="13" t="s">
        <v>6</v>
      </c>
      <c r="B8" s="14"/>
      <c r="C8" s="14"/>
      <c r="D8" s="14"/>
      <c r="E8" s="18"/>
      <c r="F8" s="19"/>
      <c r="G8" s="20">
        <f>+'[1]Sollano (Presupuesto)'!L8</f>
        <v>12</v>
      </c>
      <c r="H8" s="21">
        <f>ROUND(F8*G8,2)</f>
        <v>0</v>
      </c>
      <c r="I8" s="22" t="s">
        <v>7</v>
      </c>
    </row>
    <row r="9" spans="1:12" x14ac:dyDescent="0.25">
      <c r="A9" s="13"/>
      <c r="B9" s="14"/>
      <c r="C9" s="14"/>
      <c r="D9" s="14"/>
      <c r="E9" s="15"/>
      <c r="F9" s="16"/>
      <c r="G9" s="16"/>
      <c r="H9" s="17"/>
    </row>
    <row r="10" spans="1:12" x14ac:dyDescent="0.25">
      <c r="A10" s="23"/>
      <c r="B10" s="14"/>
      <c r="C10" s="14"/>
      <c r="D10" s="14"/>
      <c r="E10" s="15"/>
      <c r="F10" s="16"/>
      <c r="G10" s="16"/>
      <c r="H10" s="17"/>
    </row>
    <row r="11" spans="1:12" ht="28.15" customHeight="1" x14ac:dyDescent="0.25">
      <c r="A11" s="8" t="s">
        <v>8</v>
      </c>
      <c r="B11" s="9"/>
      <c r="C11" s="9"/>
      <c r="D11" s="24"/>
      <c r="E11" s="10"/>
      <c r="F11" s="11" t="s">
        <v>9</v>
      </c>
      <c r="G11" s="11" t="s">
        <v>10</v>
      </c>
      <c r="H11" s="12" t="s">
        <v>11</v>
      </c>
    </row>
    <row r="12" spans="1:12" x14ac:dyDescent="0.25">
      <c r="A12" s="13"/>
      <c r="B12" s="14"/>
      <c r="C12" s="14"/>
      <c r="D12" s="14"/>
      <c r="E12" s="15"/>
      <c r="F12" s="16"/>
      <c r="G12" s="16"/>
      <c r="H12" s="17"/>
    </row>
    <row r="13" spans="1:12" x14ac:dyDescent="0.25">
      <c r="A13" s="13" t="s">
        <v>12</v>
      </c>
      <c r="B13" s="14"/>
      <c r="C13" s="14"/>
      <c r="D13" s="14"/>
      <c r="E13" s="18"/>
      <c r="F13" s="25"/>
      <c r="G13" s="26">
        <f>+'[1]Estimación de costes'!C70*1000000</f>
        <v>12000000</v>
      </c>
      <c r="H13" s="21">
        <f>ROUND(F13*G13/1000,2)</f>
        <v>0</v>
      </c>
      <c r="L13" s="2">
        <f>+H94*2</f>
        <v>0</v>
      </c>
    </row>
    <row r="14" spans="1:12" ht="14.45" customHeight="1" x14ac:dyDescent="0.25">
      <c r="A14" s="91" t="s">
        <v>13</v>
      </c>
      <c r="B14" s="92"/>
      <c r="C14" s="14"/>
      <c r="D14" s="29"/>
      <c r="E14" s="18"/>
      <c r="F14" s="25"/>
      <c r="G14" s="26">
        <f>+G13*0.05</f>
        <v>600000</v>
      </c>
      <c r="H14" s="21">
        <f>ROUND(F14*G14/1000,2)</f>
        <v>0</v>
      </c>
    </row>
    <row r="15" spans="1:12" x14ac:dyDescent="0.25">
      <c r="A15" s="27" t="s">
        <v>14</v>
      </c>
      <c r="B15" s="28"/>
      <c r="C15" s="14"/>
      <c r="D15" s="29"/>
      <c r="E15" s="18"/>
      <c r="F15" s="25"/>
      <c r="G15" s="26">
        <f>+G13</f>
        <v>12000000</v>
      </c>
      <c r="H15" s="30">
        <f>ROUND(F15*G15/1000,2)</f>
        <v>0</v>
      </c>
    </row>
    <row r="16" spans="1:12" x14ac:dyDescent="0.25">
      <c r="A16" s="27"/>
      <c r="B16" s="28"/>
      <c r="C16" s="14"/>
      <c r="D16" s="29"/>
      <c r="E16" s="31"/>
      <c r="F16" s="32"/>
      <c r="G16" s="32"/>
      <c r="H16" s="33"/>
    </row>
    <row r="17" spans="1:12" x14ac:dyDescent="0.25">
      <c r="A17" s="27" t="s">
        <v>15</v>
      </c>
      <c r="B17" s="28"/>
      <c r="C17" s="14"/>
      <c r="D17" s="29"/>
      <c r="E17" s="18"/>
      <c r="F17" s="34">
        <f>SUM(F13:F15)</f>
        <v>0</v>
      </c>
      <c r="G17" s="32"/>
      <c r="H17" s="21">
        <f>SUM(H13:H15)</f>
        <v>0</v>
      </c>
      <c r="I17" s="22" t="s">
        <v>16</v>
      </c>
    </row>
    <row r="18" spans="1:12" x14ac:dyDescent="0.25">
      <c r="A18" s="13"/>
      <c r="B18" s="14"/>
      <c r="C18" s="14"/>
      <c r="D18" s="14"/>
      <c r="E18" s="35"/>
      <c r="F18" s="36"/>
      <c r="G18" s="36"/>
      <c r="H18" s="33"/>
    </row>
    <row r="19" spans="1:12" ht="15.75" thickBot="1" x14ac:dyDescent="0.3">
      <c r="A19" s="37"/>
      <c r="B19" s="38"/>
      <c r="C19" s="38"/>
      <c r="D19" s="38"/>
      <c r="E19" s="39"/>
      <c r="F19" s="40"/>
      <c r="G19" s="40"/>
      <c r="H19" s="41"/>
    </row>
    <row r="20" spans="1:12" ht="15.75" thickBot="1" x14ac:dyDescent="0.3">
      <c r="A20" s="42" t="s">
        <v>17</v>
      </c>
      <c r="B20" s="43"/>
      <c r="C20" s="44"/>
      <c r="D20" s="44"/>
      <c r="E20" s="43"/>
      <c r="F20" s="43"/>
      <c r="G20" s="45" t="s">
        <v>18</v>
      </c>
      <c r="H20" s="46">
        <f>+H17+H8</f>
        <v>0</v>
      </c>
      <c r="I20" s="22" t="s">
        <v>19</v>
      </c>
      <c r="L20" s="2">
        <f>+H8</f>
        <v>0</v>
      </c>
    </row>
    <row r="21" spans="1:12" x14ac:dyDescent="0.25">
      <c r="A21" s="47"/>
      <c r="B21" s="48"/>
      <c r="C21" s="49"/>
      <c r="D21" s="48"/>
      <c r="E21" s="48"/>
      <c r="F21" s="48"/>
      <c r="G21" s="48"/>
      <c r="H21" s="48"/>
      <c r="I21" s="48"/>
    </row>
    <row r="22" spans="1:12" ht="15.75" thickBot="1" x14ac:dyDescent="0.3">
      <c r="A22" s="47"/>
      <c r="B22" s="48"/>
      <c r="C22" s="49"/>
      <c r="D22" s="48"/>
      <c r="E22" s="48"/>
      <c r="F22" s="48"/>
      <c r="G22" s="48"/>
      <c r="H22" s="48"/>
      <c r="I22" s="48"/>
      <c r="L22" s="2">
        <f>+H13</f>
        <v>0</v>
      </c>
    </row>
    <row r="23" spans="1:12" ht="15.75" thickBot="1" x14ac:dyDescent="0.3">
      <c r="A23" s="42" t="s">
        <v>20</v>
      </c>
      <c r="B23" s="43"/>
      <c r="C23" s="44"/>
      <c r="D23" s="43"/>
      <c r="E23" s="43"/>
      <c r="F23" s="50"/>
      <c r="G23" s="51">
        <v>0.1</v>
      </c>
      <c r="H23" s="46">
        <f>ROUND((SUM(H20))*0.1,2)</f>
        <v>0</v>
      </c>
      <c r="I23" s="22" t="s">
        <v>21</v>
      </c>
      <c r="L23" s="52">
        <f>+H14</f>
        <v>0</v>
      </c>
    </row>
    <row r="24" spans="1:12" x14ac:dyDescent="0.25">
      <c r="A24" s="47"/>
      <c r="B24" s="48"/>
      <c r="C24" s="49"/>
      <c r="D24" s="48"/>
      <c r="E24" s="48"/>
      <c r="F24" s="48"/>
      <c r="G24" s="48"/>
      <c r="H24" s="48"/>
      <c r="I24" s="48"/>
      <c r="L24" s="2">
        <f>+H15</f>
        <v>0</v>
      </c>
    </row>
    <row r="25" spans="1:12" ht="15.75" thickBot="1" x14ac:dyDescent="0.3">
      <c r="A25" s="47"/>
      <c r="B25" s="48"/>
      <c r="C25" s="49"/>
      <c r="D25" s="48"/>
      <c r="E25" s="48"/>
      <c r="F25" s="48"/>
      <c r="G25" s="48"/>
      <c r="H25" s="48"/>
      <c r="I25" s="48"/>
      <c r="L25" s="2">
        <f>+H36</f>
        <v>0</v>
      </c>
    </row>
    <row r="26" spans="1:12" ht="29.45" customHeight="1" thickBot="1" x14ac:dyDescent="0.3">
      <c r="A26" s="96" t="s">
        <v>22</v>
      </c>
      <c r="B26" s="97"/>
      <c r="C26" s="97"/>
      <c r="D26" s="97"/>
      <c r="E26" s="97"/>
      <c r="F26" s="97"/>
      <c r="G26" s="97"/>
      <c r="H26" s="98"/>
    </row>
    <row r="27" spans="1:12" x14ac:dyDescent="0.25">
      <c r="A27" s="3"/>
      <c r="B27" s="4"/>
      <c r="C27" s="4"/>
      <c r="D27" s="4"/>
      <c r="E27" s="5"/>
      <c r="F27" s="36"/>
      <c r="G27" s="36"/>
      <c r="H27" s="33"/>
    </row>
    <row r="28" spans="1:12" ht="28.15" customHeight="1" x14ac:dyDescent="0.25">
      <c r="A28" s="8" t="s">
        <v>23</v>
      </c>
      <c r="B28" s="9"/>
      <c r="C28" s="9"/>
      <c r="D28" s="9"/>
      <c r="E28" s="10"/>
      <c r="F28" s="11" t="s">
        <v>24</v>
      </c>
      <c r="G28" s="11" t="s">
        <v>25</v>
      </c>
      <c r="H28" s="12" t="s">
        <v>26</v>
      </c>
    </row>
    <row r="29" spans="1:12" x14ac:dyDescent="0.25">
      <c r="A29" s="13"/>
      <c r="B29" s="14"/>
      <c r="C29" s="14"/>
      <c r="D29" s="14"/>
      <c r="E29" s="35"/>
      <c r="F29" s="36"/>
      <c r="G29" s="36"/>
      <c r="H29" s="33"/>
    </row>
    <row r="30" spans="1:12" x14ac:dyDescent="0.25">
      <c r="A30" s="99" t="s">
        <v>27</v>
      </c>
      <c r="B30" s="100"/>
      <c r="C30" s="100"/>
      <c r="D30" s="100"/>
      <c r="E30" s="113"/>
      <c r="F30" s="25"/>
      <c r="G30" s="26">
        <f>+'[1]Estimación de costes'!C71*12</f>
        <v>900</v>
      </c>
      <c r="H30" s="21">
        <f>ROUND(F30*G30,2)</f>
        <v>0</v>
      </c>
    </row>
    <row r="31" spans="1:12" ht="15" customHeight="1" x14ac:dyDescent="0.25">
      <c r="A31" s="114" t="s">
        <v>28</v>
      </c>
      <c r="B31" s="115"/>
      <c r="C31" s="115"/>
      <c r="D31" s="115"/>
      <c r="E31" s="116"/>
      <c r="F31" s="25"/>
      <c r="G31" s="26">
        <f>+G30</f>
        <v>900</v>
      </c>
      <c r="H31" s="30">
        <f>ROUND(F31*G31,2)</f>
        <v>0</v>
      </c>
    </row>
    <row r="32" spans="1:12" x14ac:dyDescent="0.25">
      <c r="A32" s="13"/>
      <c r="B32" s="14"/>
      <c r="C32" s="14"/>
      <c r="D32" s="14"/>
      <c r="E32" s="35"/>
      <c r="F32" s="36"/>
      <c r="G32" s="36"/>
      <c r="H32" s="33"/>
    </row>
    <row r="33" spans="1:21" x14ac:dyDescent="0.25">
      <c r="A33" s="27" t="s">
        <v>29</v>
      </c>
      <c r="B33" s="28"/>
      <c r="C33" s="14"/>
      <c r="D33" s="29"/>
      <c r="E33" s="18"/>
      <c r="F33" s="34">
        <f>SUM(F29:F31)</f>
        <v>0</v>
      </c>
      <c r="G33" s="26">
        <f>+G31</f>
        <v>900</v>
      </c>
      <c r="H33" s="53">
        <f>ROUND(F33*G33,2)</f>
        <v>0</v>
      </c>
    </row>
    <row r="34" spans="1:21" x14ac:dyDescent="0.25">
      <c r="A34" s="13"/>
      <c r="B34" s="14"/>
      <c r="C34" s="14"/>
      <c r="D34" s="14"/>
      <c r="E34" s="35"/>
      <c r="F34" s="36"/>
      <c r="G34" s="36"/>
      <c r="H34" s="33"/>
    </row>
    <row r="35" spans="1:21" ht="15.75" thickBot="1" x14ac:dyDescent="0.3">
      <c r="A35" s="37"/>
      <c r="B35" s="38"/>
      <c r="C35" s="38"/>
      <c r="D35" s="38"/>
      <c r="E35" s="39"/>
      <c r="F35" s="40"/>
      <c r="G35" s="40"/>
      <c r="H35" s="41"/>
    </row>
    <row r="36" spans="1:21" ht="15.75" thickBot="1" x14ac:dyDescent="0.3">
      <c r="A36" s="42" t="s">
        <v>30</v>
      </c>
      <c r="B36" s="43"/>
      <c r="C36" s="44"/>
      <c r="D36" s="44"/>
      <c r="E36" s="44"/>
      <c r="F36" s="43"/>
      <c r="G36" s="43"/>
      <c r="H36" s="46">
        <f>SUM(H30:H31)</f>
        <v>0</v>
      </c>
      <c r="I36" s="22" t="s">
        <v>31</v>
      </c>
    </row>
    <row r="37" spans="1:21" x14ac:dyDescent="0.25">
      <c r="A37" s="47"/>
      <c r="B37" s="48"/>
      <c r="C37" s="49"/>
      <c r="D37" s="49"/>
      <c r="E37" s="49"/>
      <c r="F37" s="48"/>
      <c r="G37" s="48"/>
      <c r="H37" s="48"/>
      <c r="I37" s="48"/>
      <c r="J37" s="48"/>
    </row>
    <row r="38" spans="1:21" s="2" customFormat="1" ht="17.25" customHeight="1" thickBot="1" x14ac:dyDescent="0.3">
      <c r="A38" s="47"/>
      <c r="B38" s="48"/>
      <c r="C38" s="49"/>
      <c r="D38" s="48"/>
      <c r="E38" s="48"/>
      <c r="F38" s="48"/>
      <c r="G38" s="48"/>
      <c r="H38" s="48"/>
      <c r="I38" s="48"/>
      <c r="J38" s="1"/>
    </row>
    <row r="39" spans="1:21" s="2" customFormat="1" ht="15.75" thickBot="1" x14ac:dyDescent="0.3">
      <c r="A39" s="54"/>
      <c r="B39" s="55"/>
      <c r="C39" s="55"/>
      <c r="D39" s="55"/>
      <c r="E39" s="55"/>
      <c r="F39" s="55"/>
      <c r="G39" s="56"/>
      <c r="H39" s="57" t="s">
        <v>32</v>
      </c>
      <c r="I39" s="1"/>
      <c r="J39" s="1"/>
    </row>
    <row r="40" spans="1:21" s="2" customFormat="1" ht="16.5" thickBot="1" x14ac:dyDescent="0.3">
      <c r="A40" s="58" t="s">
        <v>33</v>
      </c>
      <c r="B40" s="43"/>
      <c r="C40" s="44"/>
      <c r="D40" s="44"/>
      <c r="E40" s="44"/>
      <c r="F40" s="44"/>
      <c r="G40" s="59" t="s">
        <v>34</v>
      </c>
      <c r="H40" s="60">
        <f>+H20+H23+H36</f>
        <v>0</v>
      </c>
      <c r="I40" s="22" t="s">
        <v>35</v>
      </c>
      <c r="J40" s="1"/>
    </row>
    <row r="41" spans="1:21" x14ac:dyDescent="0.25">
      <c r="A41" s="47"/>
      <c r="B41" s="48"/>
      <c r="C41" s="49"/>
      <c r="D41" s="49"/>
      <c r="E41" s="49"/>
      <c r="F41" s="48"/>
      <c r="G41" s="48"/>
      <c r="H41" s="48"/>
      <c r="I41" s="48"/>
      <c r="J41" s="48"/>
    </row>
    <row r="42" spans="1:21" ht="15.75" thickBot="1" x14ac:dyDescent="0.3">
      <c r="A42" s="47"/>
      <c r="B42" s="48"/>
      <c r="C42" s="49"/>
      <c r="D42" s="49"/>
      <c r="E42" s="49"/>
      <c r="F42" s="48"/>
      <c r="G42" s="48"/>
      <c r="H42" s="48"/>
      <c r="I42" s="48"/>
      <c r="J42" s="48"/>
      <c r="K42" s="48"/>
      <c r="L42" s="48"/>
      <c r="M42" s="48"/>
      <c r="N42" s="48"/>
      <c r="Q42" s="2"/>
      <c r="R42" s="2"/>
      <c r="S42" s="2"/>
      <c r="T42" s="2"/>
      <c r="U42" s="2"/>
    </row>
    <row r="43" spans="1:21" ht="22.9" customHeight="1" thickBot="1" x14ac:dyDescent="0.3">
      <c r="A43" s="96" t="s">
        <v>36</v>
      </c>
      <c r="B43" s="97"/>
      <c r="C43" s="97"/>
      <c r="D43" s="97"/>
      <c r="E43" s="97"/>
      <c r="F43" s="97"/>
      <c r="G43" s="97"/>
      <c r="H43" s="98"/>
      <c r="I43" s="48"/>
      <c r="J43" s="48"/>
      <c r="K43" s="48"/>
      <c r="L43" s="48"/>
      <c r="M43" s="48"/>
      <c r="N43" s="48"/>
      <c r="Q43" s="2"/>
      <c r="R43" s="2"/>
      <c r="S43" s="2"/>
      <c r="T43" s="2"/>
      <c r="U43" s="2"/>
    </row>
    <row r="44" spans="1:21" ht="15" customHeight="1" x14ac:dyDescent="0.25">
      <c r="A44" s="3"/>
      <c r="B44" s="4"/>
      <c r="C44" s="4"/>
      <c r="D44" s="4"/>
      <c r="E44" s="5"/>
      <c r="F44" s="36"/>
      <c r="G44" s="36"/>
      <c r="H44" s="33"/>
    </row>
    <row r="45" spans="1:21" ht="18.75" customHeight="1" x14ac:dyDescent="0.25">
      <c r="A45" s="61" t="s">
        <v>37</v>
      </c>
      <c r="B45" s="62"/>
      <c r="C45" s="62"/>
      <c r="D45" s="62"/>
      <c r="E45" s="63"/>
      <c r="F45" s="64" t="s">
        <v>38</v>
      </c>
      <c r="G45" s="64" t="s">
        <v>39</v>
      </c>
      <c r="H45" s="12" t="s">
        <v>40</v>
      </c>
      <c r="M45" s="65"/>
      <c r="N45" s="65"/>
    </row>
    <row r="46" spans="1:21" ht="43.5" customHeight="1" x14ac:dyDescent="0.25">
      <c r="A46" s="93" t="s">
        <v>41</v>
      </c>
      <c r="B46" s="94"/>
      <c r="C46" s="94"/>
      <c r="D46" s="94"/>
      <c r="E46" s="95"/>
      <c r="F46" s="66">
        <v>5</v>
      </c>
      <c r="G46" s="25"/>
      <c r="H46" s="67">
        <f>+G46*F46</f>
        <v>0</v>
      </c>
      <c r="M46" s="65"/>
      <c r="N46" s="65"/>
    </row>
    <row r="47" spans="1:21" ht="24.75" customHeight="1" x14ac:dyDescent="0.25">
      <c r="A47" s="93" t="s">
        <v>42</v>
      </c>
      <c r="B47" s="94"/>
      <c r="C47" s="94"/>
      <c r="D47" s="94"/>
      <c r="E47" s="95"/>
      <c r="F47" s="66">
        <v>50</v>
      </c>
      <c r="G47" s="25"/>
      <c r="H47" s="67">
        <f t="shared" ref="H47:H70" si="0">+G47*F47</f>
        <v>0</v>
      </c>
      <c r="M47" s="65"/>
      <c r="N47" s="65"/>
    </row>
    <row r="48" spans="1:21" ht="24.75" customHeight="1" x14ac:dyDescent="0.25">
      <c r="A48" s="93" t="s">
        <v>43</v>
      </c>
      <c r="B48" s="94"/>
      <c r="C48" s="94"/>
      <c r="D48" s="94"/>
      <c r="E48" s="95"/>
      <c r="F48" s="66">
        <v>50</v>
      </c>
      <c r="G48" s="25"/>
      <c r="H48" s="67">
        <f t="shared" si="0"/>
        <v>0</v>
      </c>
      <c r="M48" s="65"/>
      <c r="N48" s="65"/>
    </row>
    <row r="49" spans="1:14" ht="24.75" customHeight="1" x14ac:dyDescent="0.25">
      <c r="A49" s="93" t="s">
        <v>44</v>
      </c>
      <c r="B49" s="94"/>
      <c r="C49" s="94"/>
      <c r="D49" s="94"/>
      <c r="E49" s="95"/>
      <c r="F49" s="66">
        <v>50</v>
      </c>
      <c r="G49" s="25"/>
      <c r="H49" s="67">
        <f t="shared" si="0"/>
        <v>0</v>
      </c>
      <c r="M49" s="65"/>
      <c r="N49" s="65"/>
    </row>
    <row r="50" spans="1:14" ht="40.5" customHeight="1" x14ac:dyDescent="0.25">
      <c r="A50" s="93" t="s">
        <v>45</v>
      </c>
      <c r="B50" s="94"/>
      <c r="C50" s="94"/>
      <c r="D50" s="94"/>
      <c r="E50" s="95"/>
      <c r="F50" s="66">
        <v>50</v>
      </c>
      <c r="G50" s="25"/>
      <c r="H50" s="67">
        <f t="shared" si="0"/>
        <v>0</v>
      </c>
      <c r="M50" s="65"/>
      <c r="N50" s="65"/>
    </row>
    <row r="51" spans="1:14" x14ac:dyDescent="0.25">
      <c r="A51" s="61" t="s">
        <v>46</v>
      </c>
      <c r="B51" s="62"/>
      <c r="C51" s="62"/>
      <c r="D51" s="62"/>
      <c r="E51" s="63"/>
      <c r="F51" s="64" t="s">
        <v>38</v>
      </c>
      <c r="G51" s="64" t="s">
        <v>39</v>
      </c>
      <c r="H51" s="12" t="s">
        <v>40</v>
      </c>
    </row>
    <row r="52" spans="1:14" ht="24.75" customHeight="1" x14ac:dyDescent="0.25">
      <c r="A52" s="93" t="s">
        <v>47</v>
      </c>
      <c r="B52" s="94"/>
      <c r="C52" s="94"/>
      <c r="D52" s="94"/>
      <c r="E52" s="95"/>
      <c r="F52" s="66">
        <v>5</v>
      </c>
      <c r="G52" s="25"/>
      <c r="H52" s="67">
        <f t="shared" si="0"/>
        <v>0</v>
      </c>
      <c r="M52" s="65"/>
      <c r="N52" s="65"/>
    </row>
    <row r="53" spans="1:14" ht="24.75" customHeight="1" x14ac:dyDescent="0.25">
      <c r="A53" s="93" t="s">
        <v>48</v>
      </c>
      <c r="B53" s="94"/>
      <c r="C53" s="94"/>
      <c r="D53" s="94"/>
      <c r="E53" s="95"/>
      <c r="F53" s="66">
        <v>10</v>
      </c>
      <c r="G53" s="25"/>
      <c r="H53" s="67">
        <f t="shared" si="0"/>
        <v>0</v>
      </c>
      <c r="M53" s="65"/>
      <c r="N53" s="65"/>
    </row>
    <row r="54" spans="1:14" ht="24.75" customHeight="1" x14ac:dyDescent="0.25">
      <c r="A54" s="93" t="s">
        <v>49</v>
      </c>
      <c r="B54" s="94"/>
      <c r="C54" s="94"/>
      <c r="D54" s="94"/>
      <c r="E54" s="95"/>
      <c r="F54" s="66">
        <v>20</v>
      </c>
      <c r="G54" s="25"/>
      <c r="H54" s="67">
        <f t="shared" si="0"/>
        <v>0</v>
      </c>
      <c r="M54" s="65"/>
      <c r="N54" s="65"/>
    </row>
    <row r="55" spans="1:14" x14ac:dyDescent="0.25">
      <c r="A55" s="61" t="s">
        <v>50</v>
      </c>
      <c r="B55" s="62"/>
      <c r="C55" s="62"/>
      <c r="D55" s="62"/>
      <c r="E55" s="63"/>
      <c r="F55" s="64" t="s">
        <v>38</v>
      </c>
      <c r="G55" s="64" t="s">
        <v>39</v>
      </c>
      <c r="H55" s="12" t="s">
        <v>40</v>
      </c>
    </row>
    <row r="56" spans="1:14" ht="28.5" customHeight="1" x14ac:dyDescent="0.25">
      <c r="A56" s="93" t="s">
        <v>51</v>
      </c>
      <c r="B56" s="94"/>
      <c r="C56" s="94"/>
      <c r="D56" s="94"/>
      <c r="E56" s="95"/>
      <c r="F56" s="66">
        <v>10</v>
      </c>
      <c r="G56" s="25"/>
      <c r="H56" s="67">
        <f t="shared" si="0"/>
        <v>0</v>
      </c>
      <c r="M56" s="65"/>
      <c r="N56" s="65"/>
    </row>
    <row r="57" spans="1:14" ht="24" customHeight="1" x14ac:dyDescent="0.25">
      <c r="A57" s="93" t="s">
        <v>52</v>
      </c>
      <c r="B57" s="94"/>
      <c r="C57" s="94"/>
      <c r="D57" s="94"/>
      <c r="E57" s="95"/>
      <c r="F57" s="66">
        <v>10</v>
      </c>
      <c r="G57" s="25"/>
      <c r="H57" s="67">
        <f t="shared" si="0"/>
        <v>0</v>
      </c>
      <c r="M57" s="65"/>
      <c r="N57" s="65"/>
    </row>
    <row r="58" spans="1:14" ht="24" customHeight="1" x14ac:dyDescent="0.25">
      <c r="A58" s="93" t="s">
        <v>53</v>
      </c>
      <c r="B58" s="94"/>
      <c r="C58" s="94"/>
      <c r="D58" s="94"/>
      <c r="E58" s="95"/>
      <c r="F58" s="66">
        <v>10</v>
      </c>
      <c r="G58" s="25"/>
      <c r="H58" s="67">
        <f t="shared" si="0"/>
        <v>0</v>
      </c>
      <c r="M58" s="65"/>
      <c r="N58" s="65"/>
    </row>
    <row r="59" spans="1:14" ht="26.25" customHeight="1" x14ac:dyDescent="0.25">
      <c r="A59" s="93" t="s">
        <v>54</v>
      </c>
      <c r="B59" s="94"/>
      <c r="C59" s="94"/>
      <c r="D59" s="94"/>
      <c r="E59" s="95"/>
      <c r="F59" s="66">
        <v>10</v>
      </c>
      <c r="G59" s="25"/>
      <c r="H59" s="67">
        <f t="shared" si="0"/>
        <v>0</v>
      </c>
      <c r="M59" s="65"/>
      <c r="N59" s="65"/>
    </row>
    <row r="60" spans="1:14" x14ac:dyDescent="0.25">
      <c r="A60" s="61" t="s">
        <v>55</v>
      </c>
      <c r="B60" s="62"/>
      <c r="C60" s="62"/>
      <c r="D60" s="62"/>
      <c r="E60" s="63"/>
      <c r="F60" s="64" t="s">
        <v>38</v>
      </c>
      <c r="G60" s="64" t="s">
        <v>39</v>
      </c>
      <c r="H60" s="12" t="s">
        <v>40</v>
      </c>
    </row>
    <row r="61" spans="1:14" ht="54.75" customHeight="1" x14ac:dyDescent="0.25">
      <c r="A61" s="93" t="s">
        <v>56</v>
      </c>
      <c r="B61" s="94"/>
      <c r="C61" s="94"/>
      <c r="D61" s="94"/>
      <c r="E61" s="95"/>
      <c r="F61" s="66">
        <v>1</v>
      </c>
      <c r="G61" s="25"/>
      <c r="H61" s="67">
        <f t="shared" si="0"/>
        <v>0</v>
      </c>
    </row>
    <row r="62" spans="1:14" ht="54.75" customHeight="1" x14ac:dyDescent="0.25">
      <c r="A62" s="93" t="s">
        <v>57</v>
      </c>
      <c r="B62" s="94"/>
      <c r="C62" s="94"/>
      <c r="D62" s="94"/>
      <c r="E62" s="95"/>
      <c r="F62" s="66">
        <v>1</v>
      </c>
      <c r="G62" s="25"/>
      <c r="H62" s="67">
        <f t="shared" si="0"/>
        <v>0</v>
      </c>
    </row>
    <row r="63" spans="1:14" ht="75.75" customHeight="1" x14ac:dyDescent="0.25">
      <c r="A63" s="101" t="s">
        <v>58</v>
      </c>
      <c r="B63" s="102"/>
      <c r="C63" s="102"/>
      <c r="D63" s="102"/>
      <c r="E63" s="103"/>
      <c r="F63" s="66">
        <v>1</v>
      </c>
      <c r="G63" s="25"/>
      <c r="H63" s="67">
        <f t="shared" si="0"/>
        <v>0</v>
      </c>
    </row>
    <row r="64" spans="1:14" ht="78.75" customHeight="1" x14ac:dyDescent="0.25">
      <c r="A64" s="101" t="s">
        <v>59</v>
      </c>
      <c r="B64" s="102"/>
      <c r="C64" s="102"/>
      <c r="D64" s="102"/>
      <c r="E64" s="103"/>
      <c r="F64" s="66">
        <v>1</v>
      </c>
      <c r="G64" s="25"/>
      <c r="H64" s="67">
        <f t="shared" si="0"/>
        <v>0</v>
      </c>
    </row>
    <row r="65" spans="1:21" ht="77.25" customHeight="1" x14ac:dyDescent="0.25">
      <c r="A65" s="101" t="s">
        <v>60</v>
      </c>
      <c r="B65" s="102"/>
      <c r="C65" s="102"/>
      <c r="D65" s="102"/>
      <c r="E65" s="103"/>
      <c r="F65" s="66">
        <v>1</v>
      </c>
      <c r="G65" s="25"/>
      <c r="H65" s="67">
        <f t="shared" si="0"/>
        <v>0</v>
      </c>
    </row>
    <row r="66" spans="1:21" ht="53.25" customHeight="1" x14ac:dyDescent="0.25">
      <c r="A66" s="101" t="s">
        <v>61</v>
      </c>
      <c r="B66" s="102"/>
      <c r="C66" s="102"/>
      <c r="D66" s="102"/>
      <c r="E66" s="103"/>
      <c r="F66" s="66">
        <v>1</v>
      </c>
      <c r="G66" s="25"/>
      <c r="H66" s="67">
        <f t="shared" si="0"/>
        <v>0</v>
      </c>
    </row>
    <row r="67" spans="1:21" ht="88.5" customHeight="1" x14ac:dyDescent="0.25">
      <c r="A67" s="101" t="s">
        <v>62</v>
      </c>
      <c r="B67" s="102"/>
      <c r="C67" s="102"/>
      <c r="D67" s="102"/>
      <c r="E67" s="103"/>
      <c r="F67" s="66">
        <v>1</v>
      </c>
      <c r="G67" s="25"/>
      <c r="H67" s="67">
        <f t="shared" si="0"/>
        <v>0</v>
      </c>
    </row>
    <row r="68" spans="1:21" ht="44.25" customHeight="1" x14ac:dyDescent="0.25">
      <c r="A68" s="101" t="s">
        <v>63</v>
      </c>
      <c r="B68" s="102"/>
      <c r="C68" s="102"/>
      <c r="D68" s="102"/>
      <c r="E68" s="103"/>
      <c r="F68" s="66">
        <v>1</v>
      </c>
      <c r="G68" s="25"/>
      <c r="H68" s="67">
        <f t="shared" si="0"/>
        <v>0</v>
      </c>
    </row>
    <row r="69" spans="1:21" ht="54.75" customHeight="1" x14ac:dyDescent="0.25">
      <c r="A69" s="101" t="s">
        <v>64</v>
      </c>
      <c r="B69" s="102"/>
      <c r="C69" s="102"/>
      <c r="D69" s="102"/>
      <c r="E69" s="103"/>
      <c r="F69" s="66">
        <v>365</v>
      </c>
      <c r="G69" s="25"/>
      <c r="H69" s="67">
        <f t="shared" si="0"/>
        <v>0</v>
      </c>
    </row>
    <row r="70" spans="1:21" ht="71.25" customHeight="1" thickBot="1" x14ac:dyDescent="0.3">
      <c r="A70" s="104" t="s">
        <v>65</v>
      </c>
      <c r="B70" s="105"/>
      <c r="C70" s="105"/>
      <c r="D70" s="105"/>
      <c r="E70" s="106"/>
      <c r="F70" s="66">
        <v>365</v>
      </c>
      <c r="G70" s="25"/>
      <c r="H70" s="67">
        <f t="shared" si="0"/>
        <v>0</v>
      </c>
    </row>
    <row r="71" spans="1:21" ht="15.75" thickBot="1" x14ac:dyDescent="0.3">
      <c r="A71" s="68" t="s">
        <v>66</v>
      </c>
      <c r="B71" s="43"/>
      <c r="C71" s="44"/>
      <c r="D71" s="43"/>
      <c r="E71" s="43"/>
      <c r="F71" s="43"/>
      <c r="G71" s="43"/>
      <c r="H71" s="46">
        <f>SUM(H46:H70)</f>
        <v>0</v>
      </c>
      <c r="I71" s="22" t="s">
        <v>67</v>
      </c>
    </row>
    <row r="72" spans="1:21" ht="10.5" customHeight="1" x14ac:dyDescent="0.25"/>
    <row r="73" spans="1:21" ht="15.75" thickBot="1" x14ac:dyDescent="0.3">
      <c r="A73" s="47"/>
      <c r="B73" s="48"/>
      <c r="C73" s="49"/>
      <c r="D73" s="49"/>
      <c r="E73" s="49"/>
      <c r="F73" s="48"/>
      <c r="G73" s="48"/>
      <c r="H73" s="48"/>
      <c r="I73" s="48"/>
      <c r="K73" s="48"/>
      <c r="L73" s="48"/>
      <c r="M73" s="48"/>
      <c r="N73" s="48"/>
      <c r="Q73" s="2"/>
      <c r="R73" s="2"/>
      <c r="S73" s="2"/>
      <c r="T73" s="2"/>
      <c r="U73" s="2"/>
    </row>
    <row r="74" spans="1:21" ht="22.9" customHeight="1" thickBot="1" x14ac:dyDescent="0.3">
      <c r="A74" s="96" t="s">
        <v>68</v>
      </c>
      <c r="B74" s="97"/>
      <c r="C74" s="97"/>
      <c r="D74" s="97"/>
      <c r="E74" s="97"/>
      <c r="F74" s="97"/>
      <c r="G74" s="97"/>
      <c r="H74" s="98"/>
      <c r="I74" s="48"/>
      <c r="K74" s="48"/>
      <c r="L74" s="48"/>
      <c r="M74" s="48"/>
      <c r="N74" s="48"/>
      <c r="Q74" s="2"/>
      <c r="R74" s="2"/>
      <c r="S74" s="2"/>
      <c r="T74" s="2"/>
      <c r="U74" s="2"/>
    </row>
    <row r="75" spans="1:21" ht="15" customHeight="1" x14ac:dyDescent="0.25">
      <c r="A75" s="3"/>
      <c r="B75" s="4"/>
      <c r="C75" s="4"/>
      <c r="D75" s="4"/>
      <c r="E75" s="5"/>
      <c r="F75" s="36"/>
      <c r="G75" s="36"/>
      <c r="H75" s="33"/>
    </row>
    <row r="76" spans="1:21" x14ac:dyDescent="0.25">
      <c r="A76" s="61" t="s">
        <v>68</v>
      </c>
      <c r="B76" s="62"/>
      <c r="C76" s="62"/>
      <c r="D76" s="62"/>
      <c r="E76" s="63"/>
      <c r="F76" s="69" t="s">
        <v>38</v>
      </c>
      <c r="G76" s="69" t="s">
        <v>39</v>
      </c>
      <c r="H76" s="70" t="s">
        <v>40</v>
      </c>
    </row>
    <row r="77" spans="1:21" ht="27" customHeight="1" x14ac:dyDescent="0.25">
      <c r="A77" s="93" t="s">
        <v>69</v>
      </c>
      <c r="B77" s="94"/>
      <c r="C77" s="94"/>
      <c r="D77" s="94"/>
      <c r="E77" s="95"/>
      <c r="F77" s="71">
        <v>1</v>
      </c>
      <c r="G77" s="25"/>
      <c r="H77" s="67">
        <f t="shared" ref="H77:H80" si="1">+G77*F77</f>
        <v>0</v>
      </c>
    </row>
    <row r="78" spans="1:21" ht="27" customHeight="1" x14ac:dyDescent="0.25">
      <c r="A78" s="93" t="s">
        <v>70</v>
      </c>
      <c r="B78" s="94"/>
      <c r="C78" s="94"/>
      <c r="D78" s="94"/>
      <c r="E78" s="95"/>
      <c r="F78" s="66">
        <v>1</v>
      </c>
      <c r="G78" s="25"/>
      <c r="H78" s="67">
        <f t="shared" si="1"/>
        <v>0</v>
      </c>
    </row>
    <row r="79" spans="1:21" ht="27" customHeight="1" x14ac:dyDescent="0.25">
      <c r="A79" s="93" t="s">
        <v>71</v>
      </c>
      <c r="B79" s="94"/>
      <c r="C79" s="94"/>
      <c r="D79" s="94"/>
      <c r="E79" s="95"/>
      <c r="F79" s="66">
        <v>1</v>
      </c>
      <c r="G79" s="25"/>
      <c r="H79" s="67">
        <f t="shared" si="1"/>
        <v>0</v>
      </c>
    </row>
    <row r="80" spans="1:21" ht="27" customHeight="1" thickBot="1" x14ac:dyDescent="0.3">
      <c r="A80" s="93" t="s">
        <v>72</v>
      </c>
      <c r="B80" s="94"/>
      <c r="C80" s="94"/>
      <c r="D80" s="94"/>
      <c r="E80" s="95"/>
      <c r="F80" s="66">
        <v>1</v>
      </c>
      <c r="G80" s="25"/>
      <c r="H80" s="67">
        <f t="shared" si="1"/>
        <v>0</v>
      </c>
    </row>
    <row r="81" spans="1:21" ht="15.75" thickBot="1" x14ac:dyDescent="0.3">
      <c r="A81" s="42" t="s">
        <v>73</v>
      </c>
      <c r="B81" s="43"/>
      <c r="C81" s="44"/>
      <c r="D81" s="43"/>
      <c r="E81" s="43"/>
      <c r="F81" s="43"/>
      <c r="G81" s="43"/>
      <c r="H81" s="46">
        <f>SUM(H77:H80)</f>
        <v>0</v>
      </c>
      <c r="I81" s="22" t="s">
        <v>74</v>
      </c>
    </row>
    <row r="82" spans="1:21" ht="17.25" customHeight="1" x14ac:dyDescent="0.25">
      <c r="A82" s="47"/>
      <c r="B82" s="48"/>
      <c r="C82" s="49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P82" s="52"/>
      <c r="Q82" s="2"/>
      <c r="R82" s="2"/>
      <c r="S82" s="2"/>
      <c r="T82" s="2"/>
      <c r="U82" s="2"/>
    </row>
    <row r="83" spans="1:21" s="2" customFormat="1" ht="17.25" customHeight="1" thickBot="1" x14ac:dyDescent="0.3">
      <c r="A83" s="47"/>
      <c r="B83" s="48"/>
      <c r="C83" s="49"/>
      <c r="D83" s="48"/>
      <c r="E83" s="48"/>
      <c r="F83" s="48"/>
      <c r="G83" s="48"/>
      <c r="H83" s="48"/>
      <c r="I83" s="48"/>
      <c r="J83" s="1"/>
    </row>
    <row r="84" spans="1:21" s="2" customFormat="1" ht="29.45" customHeight="1" thickBot="1" x14ac:dyDescent="0.3">
      <c r="A84" s="96" t="s">
        <v>75</v>
      </c>
      <c r="B84" s="97"/>
      <c r="C84" s="97"/>
      <c r="D84" s="97"/>
      <c r="E84" s="97"/>
      <c r="F84" s="97"/>
      <c r="G84" s="97"/>
      <c r="H84" s="98"/>
      <c r="I84" s="1"/>
      <c r="J84" s="1"/>
    </row>
    <row r="85" spans="1:21" s="2" customFormat="1" x14ac:dyDescent="0.25">
      <c r="A85" s="3"/>
      <c r="B85" s="4"/>
      <c r="C85" s="4"/>
      <c r="D85" s="4"/>
      <c r="E85" s="4"/>
      <c r="F85" s="4"/>
      <c r="G85" s="5"/>
      <c r="H85" s="7"/>
      <c r="I85" s="1"/>
      <c r="J85" s="1"/>
      <c r="K85" s="1"/>
      <c r="L85" s="1"/>
    </row>
    <row r="86" spans="1:21" ht="28.15" customHeight="1" x14ac:dyDescent="0.25">
      <c r="A86" s="8" t="s">
        <v>76</v>
      </c>
      <c r="B86" s="9"/>
      <c r="C86" s="9"/>
      <c r="D86" s="9"/>
      <c r="E86" s="24"/>
      <c r="F86" s="9"/>
      <c r="G86" s="72" t="s">
        <v>77</v>
      </c>
      <c r="H86" s="73" t="s">
        <v>78</v>
      </c>
    </row>
    <row r="87" spans="1:21" x14ac:dyDescent="0.25">
      <c r="A87" s="74"/>
      <c r="B87" s="14"/>
      <c r="C87" s="14"/>
      <c r="D87" s="14"/>
      <c r="E87" s="49"/>
      <c r="F87" s="49"/>
      <c r="G87" s="75"/>
      <c r="H87" s="76"/>
    </row>
    <row r="88" spans="1:21" ht="14.45" customHeight="1" x14ac:dyDescent="0.25">
      <c r="A88" s="99" t="s">
        <v>79</v>
      </c>
      <c r="B88" s="100"/>
      <c r="C88" s="100"/>
      <c r="D88" s="100"/>
      <c r="E88" s="100"/>
      <c r="F88" s="77">
        <v>125000</v>
      </c>
      <c r="G88" s="78"/>
      <c r="H88" s="79">
        <f>+IF(G88&gt;1.19,F88*1.19,F88*G88)</f>
        <v>0</v>
      </c>
      <c r="I88" s="48"/>
      <c r="J88" s="48"/>
    </row>
    <row r="89" spans="1:21" x14ac:dyDescent="0.25">
      <c r="A89" s="80"/>
      <c r="B89" s="81"/>
      <c r="C89" s="81"/>
      <c r="D89" s="81"/>
      <c r="E89" s="81"/>
      <c r="F89" s="14"/>
      <c r="G89" s="82"/>
      <c r="H89" s="33"/>
      <c r="I89" s="48"/>
      <c r="J89" s="48"/>
    </row>
    <row r="90" spans="1:21" ht="15.75" thickBot="1" x14ac:dyDescent="0.3">
      <c r="A90" s="74"/>
      <c r="B90" s="14"/>
      <c r="C90" s="14"/>
      <c r="D90" s="14"/>
      <c r="E90" s="14"/>
      <c r="F90" s="14"/>
      <c r="G90" s="35"/>
      <c r="H90" s="33"/>
      <c r="I90" s="48"/>
      <c r="J90" s="48"/>
    </row>
    <row r="91" spans="1:21" ht="15.75" thickBot="1" x14ac:dyDescent="0.3">
      <c r="A91" s="42"/>
      <c r="B91" s="43"/>
      <c r="C91" s="44"/>
      <c r="D91" s="44"/>
      <c r="E91" s="44"/>
      <c r="F91" s="43"/>
      <c r="G91" s="43"/>
      <c r="H91" s="46">
        <f>+H88</f>
        <v>0</v>
      </c>
      <c r="I91" s="83" t="s">
        <v>80</v>
      </c>
      <c r="J91" s="48"/>
    </row>
    <row r="92" spans="1:21" x14ac:dyDescent="0.25">
      <c r="A92" s="47"/>
      <c r="B92" s="48"/>
      <c r="C92" s="49"/>
      <c r="D92" s="49"/>
      <c r="E92" s="49"/>
      <c r="F92" s="48"/>
      <c r="G92" s="48"/>
      <c r="H92" s="48"/>
      <c r="I92" s="48"/>
      <c r="J92" s="48"/>
    </row>
    <row r="93" spans="1:21" ht="15.75" thickBot="1" x14ac:dyDescent="0.3">
      <c r="A93" s="47"/>
      <c r="B93" s="48"/>
      <c r="C93" s="49"/>
      <c r="D93" s="49"/>
      <c r="E93" s="49"/>
      <c r="F93" s="48"/>
      <c r="G93" s="48"/>
      <c r="H93" s="48"/>
      <c r="I93" s="48"/>
      <c r="J93" s="48"/>
    </row>
    <row r="94" spans="1:21" s="2" customFormat="1" ht="16.5" thickBot="1" x14ac:dyDescent="0.3">
      <c r="A94" s="84" t="s">
        <v>81</v>
      </c>
      <c r="B94" s="43"/>
      <c r="C94" s="44"/>
      <c r="D94" s="43"/>
      <c r="E94" s="43"/>
      <c r="F94" s="43"/>
      <c r="G94" s="45" t="s">
        <v>82</v>
      </c>
      <c r="H94" s="85">
        <f>+H40+H71+H81+H91</f>
        <v>0</v>
      </c>
      <c r="I94" s="1"/>
      <c r="J94" s="1"/>
      <c r="K94" s="1"/>
      <c r="L94" s="1"/>
    </row>
    <row r="95" spans="1:21" s="2" customForma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7" spans="1:10" s="2" customFormat="1" x14ac:dyDescent="0.25">
      <c r="A97" s="86" t="s">
        <v>83</v>
      </c>
      <c r="B97" s="1"/>
      <c r="C97" s="1"/>
      <c r="D97" s="1"/>
      <c r="E97" s="1"/>
      <c r="F97" s="1"/>
      <c r="G97" s="1"/>
      <c r="H97" s="1"/>
      <c r="I97" s="1"/>
      <c r="J97" s="1"/>
    </row>
    <row r="98" spans="1:10" s="2" customFormat="1" ht="29.25" customHeight="1" x14ac:dyDescent="0.25">
      <c r="A98" s="89" t="s">
        <v>84</v>
      </c>
      <c r="B98" s="89"/>
      <c r="C98" s="89"/>
      <c r="D98" s="89"/>
      <c r="E98" s="89"/>
      <c r="F98" s="89"/>
      <c r="G98" s="89"/>
      <c r="H98" s="89"/>
      <c r="I98" s="1"/>
      <c r="J98" s="1"/>
    </row>
    <row r="99" spans="1:10" x14ac:dyDescent="0.25">
      <c r="I99" s="87"/>
    </row>
    <row r="100" spans="1:10" x14ac:dyDescent="0.25">
      <c r="A100" s="86" t="s">
        <v>85</v>
      </c>
    </row>
    <row r="101" spans="1:10" ht="27.75" customHeight="1" x14ac:dyDescent="0.25">
      <c r="A101" s="89" t="s">
        <v>86</v>
      </c>
      <c r="B101" s="89"/>
      <c r="C101" s="89"/>
      <c r="D101" s="89"/>
      <c r="E101" s="89"/>
      <c r="F101" s="89"/>
      <c r="G101" s="89"/>
      <c r="H101" s="89"/>
    </row>
    <row r="103" spans="1:10" x14ac:dyDescent="0.25">
      <c r="A103" s="86" t="s">
        <v>87</v>
      </c>
    </row>
    <row r="104" spans="1:10" ht="30" customHeight="1" x14ac:dyDescent="0.25">
      <c r="A104" s="89" t="s">
        <v>88</v>
      </c>
      <c r="B104" s="89"/>
      <c r="C104" s="89"/>
      <c r="D104" s="89"/>
      <c r="E104" s="89"/>
      <c r="F104" s="89"/>
      <c r="G104" s="89"/>
      <c r="H104" s="89"/>
    </row>
    <row r="106" spans="1:10" x14ac:dyDescent="0.25">
      <c r="A106" s="86" t="s">
        <v>89</v>
      </c>
    </row>
    <row r="107" spans="1:10" ht="51.6" customHeight="1" x14ac:dyDescent="0.25">
      <c r="A107" s="90" t="s">
        <v>90</v>
      </c>
      <c r="B107" s="90"/>
      <c r="C107" s="90"/>
      <c r="D107" s="90"/>
      <c r="E107" s="90"/>
      <c r="F107" s="90"/>
      <c r="G107" s="90"/>
      <c r="H107" s="90"/>
    </row>
    <row r="108" spans="1:10" x14ac:dyDescent="0.25">
      <c r="A108" s="88"/>
      <c r="H108" s="2"/>
    </row>
    <row r="109" spans="1:10" x14ac:dyDescent="0.25">
      <c r="A109" s="86" t="s">
        <v>91</v>
      </c>
    </row>
    <row r="110" spans="1:10" ht="15" customHeight="1" x14ac:dyDescent="0.25">
      <c r="A110" s="90" t="s">
        <v>92</v>
      </c>
      <c r="B110" s="90"/>
      <c r="C110" s="90"/>
      <c r="D110" s="90"/>
      <c r="E110" s="90"/>
      <c r="F110" s="90"/>
      <c r="G110" s="90"/>
      <c r="H110" s="90"/>
    </row>
    <row r="112" spans="1:10" x14ac:dyDescent="0.25">
      <c r="A112" s="86" t="s">
        <v>93</v>
      </c>
    </row>
    <row r="113" spans="1:8" x14ac:dyDescent="0.25">
      <c r="A113" s="89" t="s">
        <v>94</v>
      </c>
      <c r="B113" s="89"/>
      <c r="C113" s="89"/>
      <c r="D113" s="89"/>
      <c r="E113" s="89"/>
      <c r="F113" s="89"/>
      <c r="G113" s="89"/>
      <c r="H113" s="89"/>
    </row>
  </sheetData>
  <mergeCells count="42">
    <mergeCell ref="A43:H43"/>
    <mergeCell ref="A1:H1"/>
    <mergeCell ref="A4:H4"/>
    <mergeCell ref="A26:H26"/>
    <mergeCell ref="A30:E30"/>
    <mergeCell ref="A31:E31"/>
    <mergeCell ref="A59:E59"/>
    <mergeCell ref="A46:E46"/>
    <mergeCell ref="A47:E47"/>
    <mergeCell ref="A48:E48"/>
    <mergeCell ref="A49:E49"/>
    <mergeCell ref="A50:E50"/>
    <mergeCell ref="A52:E52"/>
    <mergeCell ref="A88:E88"/>
    <mergeCell ref="A98:H98"/>
    <mergeCell ref="A67:E67"/>
    <mergeCell ref="A68:E68"/>
    <mergeCell ref="A69:E69"/>
    <mergeCell ref="A70:E70"/>
    <mergeCell ref="A74:H74"/>
    <mergeCell ref="A77:E77"/>
    <mergeCell ref="A14:B14"/>
    <mergeCell ref="A78:E78"/>
    <mergeCell ref="A79:E79"/>
    <mergeCell ref="A80:E80"/>
    <mergeCell ref="A84:H84"/>
    <mergeCell ref="A61:E61"/>
    <mergeCell ref="A62:E62"/>
    <mergeCell ref="A63:E63"/>
    <mergeCell ref="A64:E64"/>
    <mergeCell ref="A65:E65"/>
    <mergeCell ref="A66:E66"/>
    <mergeCell ref="A53:E53"/>
    <mergeCell ref="A54:E54"/>
    <mergeCell ref="A56:E56"/>
    <mergeCell ref="A57:E57"/>
    <mergeCell ref="A58:E58"/>
    <mergeCell ref="A101:H101"/>
    <mergeCell ref="A104:H104"/>
    <mergeCell ref="A107:H107"/>
    <mergeCell ref="A110:H110"/>
    <mergeCell ref="A113:H1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fitToHeight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Sollano(Mediciones)</vt:lpstr>
      <vt:lpstr>'Sollano(Mediciones)'!Área_de_impresión</vt:lpstr>
    </vt:vector>
  </TitlesOfParts>
  <Company>BBUP-CABB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Maria Hernando Garcia</dc:creator>
  <cp:lastModifiedBy>Cristina Perez Echeandia</cp:lastModifiedBy>
  <dcterms:created xsi:type="dcterms:W3CDTF">2020-08-18T10:44:49Z</dcterms:created>
  <dcterms:modified xsi:type="dcterms:W3CDTF">2020-08-19T11:24:46Z</dcterms:modified>
</cp:coreProperties>
</file>