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G:\2022\Ref_2022001_Energia\Pliego_suministro_gas_2024\Pliego\Rev_01\"/>
    </mc:Choice>
  </mc:AlternateContent>
  <xr:revisionPtr revIDLastSave="0" documentId="13_ncr:1_{316DC6C2-26C6-4A1E-8094-9993A99EA82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a I" sheetId="1" r:id="rId1"/>
    <sheet name="Tabla II" sheetId="2" r:id="rId2"/>
    <sheet name="Tabla III" sheetId="3" r:id="rId3"/>
    <sheet name="Peajes e IEH" sheetId="5" r:id="rId4"/>
    <sheet name="Referencia spot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7" i="1" l="1"/>
  <c r="E25" i="1"/>
  <c r="H1" i="6"/>
  <c r="G1" i="6"/>
  <c r="F1" i="6"/>
  <c r="E1" i="6"/>
  <c r="D1" i="6"/>
  <c r="C1" i="6"/>
  <c r="B1" i="6"/>
  <c r="H1" i="1" l="1"/>
  <c r="G25" i="1"/>
  <c r="F30" i="1"/>
  <c r="B21" i="5" l="1"/>
  <c r="B20" i="5"/>
  <c r="B22" i="5" s="1"/>
  <c r="C10" i="5"/>
  <c r="C9" i="5"/>
  <c r="B14" i="5"/>
  <c r="B13" i="5"/>
  <c r="B15" i="5" s="1"/>
  <c r="E29" i="5"/>
  <c r="I29" i="5" s="1"/>
  <c r="E30" i="5"/>
  <c r="I30" i="5" s="1"/>
  <c r="E31" i="5"/>
  <c r="I31" i="5" s="1"/>
  <c r="E32" i="5"/>
  <c r="I32" i="5" s="1"/>
  <c r="E33" i="5"/>
  <c r="I33" i="5" s="1"/>
  <c r="E34" i="5"/>
  <c r="I34" i="5" s="1"/>
  <c r="E35" i="5"/>
  <c r="I35" i="5" s="1"/>
  <c r="E36" i="5"/>
  <c r="I36" i="5" s="1"/>
  <c r="E37" i="5"/>
  <c r="I37" i="5" s="1"/>
  <c r="E38" i="5"/>
  <c r="I38" i="5" s="1"/>
  <c r="E39" i="5"/>
  <c r="I39" i="5" s="1"/>
  <c r="E40" i="5"/>
  <c r="I40" i="5" s="1"/>
  <c r="D30" i="5"/>
  <c r="D31" i="5"/>
  <c r="D32" i="5"/>
  <c r="D33" i="5"/>
  <c r="D34" i="5"/>
  <c r="D35" i="5"/>
  <c r="D36" i="5"/>
  <c r="D37" i="5"/>
  <c r="D38" i="5"/>
  <c r="D39" i="5"/>
  <c r="D40" i="5"/>
  <c r="D29" i="5"/>
  <c r="C14" i="5" l="1"/>
  <c r="C13" i="5"/>
  <c r="C15" i="5" s="1"/>
  <c r="D17" i="1"/>
  <c r="F29" i="1" s="1"/>
  <c r="C19" i="2"/>
  <c r="H34" i="5" l="1"/>
  <c r="B33" i="5"/>
  <c r="B34" i="5" s="1"/>
  <c r="B35" i="5" s="1"/>
  <c r="B36" i="5" s="1"/>
  <c r="B37" i="5" s="1"/>
  <c r="B38" i="5" s="1"/>
  <c r="B39" i="5" s="1"/>
  <c r="B40" i="5" s="1"/>
  <c r="B30" i="5"/>
  <c r="B31" i="5" s="1"/>
  <c r="A30" i="5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B6" i="1"/>
  <c r="B7" i="1" s="1"/>
  <c r="I6" i="5"/>
  <c r="J30" i="5" s="1"/>
  <c r="G31" i="5" l="1"/>
  <c r="G36" i="5"/>
  <c r="H40" i="5"/>
  <c r="H32" i="5"/>
  <c r="G38" i="5"/>
  <c r="G37" i="5"/>
  <c r="H31" i="5"/>
  <c r="H39" i="5"/>
  <c r="H30" i="5"/>
  <c r="G30" i="5"/>
  <c r="H37" i="5"/>
  <c r="H29" i="5"/>
  <c r="H33" i="5"/>
  <c r="G35" i="5"/>
  <c r="G40" i="5"/>
  <c r="H36" i="5"/>
  <c r="G34" i="5"/>
  <c r="H38" i="5"/>
  <c r="G29" i="5"/>
  <c r="G33" i="5"/>
  <c r="G32" i="5"/>
  <c r="G39" i="5"/>
  <c r="H35" i="5"/>
  <c r="J37" i="5"/>
  <c r="J36" i="5"/>
  <c r="J35" i="5"/>
  <c r="J34" i="5"/>
  <c r="J33" i="5"/>
  <c r="J29" i="5"/>
  <c r="J40" i="5"/>
  <c r="J32" i="5"/>
  <c r="J31" i="5"/>
  <c r="J39" i="5"/>
  <c r="J38" i="5"/>
  <c r="B9" i="1"/>
  <c r="K34" i="5" l="1"/>
  <c r="F10" i="1" s="1"/>
  <c r="K37" i="5"/>
  <c r="F13" i="1" s="1"/>
  <c r="K30" i="5"/>
  <c r="F6" i="1" s="1"/>
  <c r="K36" i="5"/>
  <c r="F12" i="1" s="1"/>
  <c r="K40" i="5"/>
  <c r="F16" i="1" s="1"/>
  <c r="K39" i="5"/>
  <c r="F15" i="1" s="1"/>
  <c r="K31" i="5"/>
  <c r="F7" i="1" s="1"/>
  <c r="K33" i="5"/>
  <c r="F9" i="1" s="1"/>
  <c r="K35" i="5"/>
  <c r="F11" i="1" s="1"/>
  <c r="K32" i="5"/>
  <c r="F8" i="1" s="1"/>
  <c r="K38" i="5"/>
  <c r="F14" i="1" s="1"/>
  <c r="K29" i="5"/>
  <c r="B10" i="1"/>
  <c r="F5" i="1" l="1"/>
  <c r="K41" i="5"/>
  <c r="B11" i="1"/>
  <c r="F17" i="1" l="1"/>
  <c r="B12" i="1"/>
  <c r="B13" i="1" l="1"/>
  <c r="B14" i="1" l="1"/>
  <c r="B15" i="1" l="1"/>
  <c r="B16" i="1" l="1"/>
  <c r="D5" i="2" l="1"/>
  <c r="D17" i="2"/>
  <c r="E3" i="3" l="1"/>
  <c r="A6" i="1"/>
  <c r="A7" i="1" l="1"/>
  <c r="A8" i="1" l="1"/>
  <c r="A9" i="1" l="1"/>
  <c r="A10" i="1" l="1"/>
  <c r="A11" i="1" l="1"/>
  <c r="A12" i="1" l="1"/>
  <c r="A13" i="1" l="1"/>
  <c r="A14" i="1" l="1"/>
  <c r="A15" i="1" l="1"/>
  <c r="A1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Aitor Ezeiza Virumbrales</author>
  </authors>
  <commentList>
    <comment ref="E25" authorId="0" shapeId="0" xr:uid="{36A2C470-202E-402E-B3B2-0A74237E338B}">
      <text>
        <r>
          <rPr>
            <b/>
            <sz val="9"/>
            <color indexed="81"/>
            <rFont val="Tahoma"/>
            <family val="2"/>
          </rPr>
          <t>Aproximadamente precio medio registrado del periodo de comparación</t>
        </r>
      </text>
    </comment>
  </commentList>
</comments>
</file>

<file path=xl/sharedStrings.xml><?xml version="1.0" encoding="utf-8"?>
<sst xmlns="http://schemas.openxmlformats.org/spreadsheetml/2006/main" count="98" uniqueCount="82">
  <si>
    <t>Item</t>
  </si>
  <si>
    <t>Fecha</t>
  </si>
  <si>
    <t>Consumo gas (kWh)</t>
  </si>
  <si>
    <t>Año</t>
  </si>
  <si>
    <t>Mes</t>
  </si>
  <si>
    <t>Penalización por desvíos</t>
  </si>
  <si>
    <t>Penalización</t>
  </si>
  <si>
    <t>Valor máximo penalización</t>
  </si>
  <si>
    <t>Oferta económica final</t>
  </si>
  <si>
    <t>Historico de gasto de gas</t>
  </si>
  <si>
    <t>BASE</t>
  </si>
  <si>
    <t>SIN PENALIZACIÓN</t>
  </si>
  <si>
    <t>Exceso</t>
  </si>
  <si>
    <t>Defecto</t>
  </si>
  <si>
    <t>Consumo anual 2021 (GWh)</t>
  </si>
  <si>
    <t>Peajes</t>
  </si>
  <si>
    <t>RL 8</t>
  </si>
  <si>
    <t>Salida de la red de transporte</t>
  </si>
  <si>
    <t>€/MWh día-año</t>
  </si>
  <si>
    <t>Acceso a las redes locales</t>
  </si>
  <si>
    <t>Recuperación de otros costes de regasificación</t>
  </si>
  <si>
    <t>Cargos</t>
  </si>
  <si>
    <t>Término fijo</t>
  </si>
  <si>
    <t>Término variable</t>
  </si>
  <si>
    <t>€/MWh</t>
  </si>
  <si>
    <t>Impuesto espcial de hidrocarburos</t>
  </si>
  <si>
    <t>I.E.H (c€/kWh)  (0,15 €/GJ = 0,054 c€/kWh)</t>
  </si>
  <si>
    <t>Excesos capacidad demanda (kWh-día)</t>
  </si>
  <si>
    <t>Gasto</t>
  </si>
  <si>
    <t>Caudal diario contratado</t>
  </si>
  <si>
    <t>kWh/día</t>
  </si>
  <si>
    <t>IEH (€)</t>
  </si>
  <si>
    <t>Nº Dias</t>
  </si>
  <si>
    <t>Nº días año</t>
  </si>
  <si>
    <t>Total</t>
  </si>
  <si>
    <t>Excesos</t>
  </si>
  <si>
    <t>* Nota, cálculo del exceso de capacidad</t>
  </si>
  <si>
    <t>Excesos capacidad demanda (kWh-día) - ver Nota*</t>
  </si>
  <si>
    <t>Gasto anual ponderado</t>
  </si>
  <si>
    <t xml:space="preserve">CIERRE FUTURO - CLICK </t>
  </si>
  <si>
    <t>PRODUCTO</t>
  </si>
  <si>
    <t>GYES_24</t>
  </si>
  <si>
    <t>Precio de cierre estimado (€/MWh) en MIBGAS</t>
  </si>
  <si>
    <t>SPOT</t>
  </si>
  <si>
    <t>Energía (kWh)</t>
  </si>
  <si>
    <t>Consumo anual estimado (GWh)</t>
  </si>
  <si>
    <t>K1</t>
  </si>
  <si>
    <t>K2</t>
  </si>
  <si>
    <t>Multiplicadores aplicables a los contratos diarios en las salidas de la red de transporte hacia salidas a redes locales</t>
  </si>
  <si>
    <t>Coeficiente</t>
  </si>
  <si>
    <t>Tasas</t>
  </si>
  <si>
    <t>CNMC</t>
  </si>
  <si>
    <t>GTS</t>
  </si>
  <si>
    <t>MITERD</t>
  </si>
  <si>
    <t>Leyenda:</t>
  </si>
  <si>
    <t>CNMC: Comisión Nacional de los Mercados y la Competencia</t>
  </si>
  <si>
    <t>GTS: Gestor Técnico del Sistema</t>
  </si>
  <si>
    <t>MITERD: Ministerio para la Transición Ecológica y el Reto Demográfico</t>
  </si>
  <si>
    <t>Peajes, IEH y tasas (€)</t>
  </si>
  <si>
    <t>Termino fijo (€)</t>
  </si>
  <si>
    <t>Término variable (€)</t>
  </si>
  <si>
    <t>Excesos (€)</t>
  </si>
  <si>
    <t>Total (€)</t>
  </si>
  <si>
    <t>Tarifa año 2023 (del 1 de octubre de 2022 a 30 de septiembre de 2023)</t>
  </si>
  <si>
    <t>Tasa CNMC</t>
  </si>
  <si>
    <t>Cuota GTS</t>
  </si>
  <si>
    <t>NA</t>
  </si>
  <si>
    <t>Precio de la molécula de gas (€)</t>
  </si>
  <si>
    <t>Tipos de opciones</t>
  </si>
  <si>
    <t>Solo spot</t>
  </si>
  <si>
    <t>Penalización por solo spot</t>
  </si>
  <si>
    <t>También cierres</t>
  </si>
  <si>
    <t>Opción a elegir</t>
  </si>
  <si>
    <t>DÃ­a de negociaciÃ³n</t>
  </si>
  <si>
    <t>Intradiario</t>
  </si>
  <si>
    <t>D+1</t>
  </si>
  <si>
    <t>D+2</t>
  </si>
  <si>
    <t>D+3</t>
  </si>
  <si>
    <t>Fin de semana</t>
  </si>
  <si>
    <t>Resto de mes</t>
  </si>
  <si>
    <t>M+1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</si>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</sst>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_-* #,##0.00\ _€_-;\-* #,##0.00\ _€_-;_-* &quot;-&quot;??\ _€_-;_-@_-"/>
    <numFmt numFmtId="166" formatCode="0.000%"/>
    <numFmt numFmtId="167" formatCode="_-* #,##0.000\ _€_-;\-* #,##0.000\ _€_-;_-* &quot;-&quot;???\ _€_-;_-@_-"/>
    <numFmt numFmtId="168" formatCode="0.000000"/>
    <numFmt numFmtId="169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0">
    <xf numFmtId="0" fontId="0" fillId="0" borderId="0" xfId="0"/>
    <xf numFmtId="43" fontId="0" fillId="0" borderId="0" xfId="1" applyFont="1"/>
    <xf numFmtId="0" fontId="2" fillId="0" borderId="3" xfId="0" applyFont="1" applyBorder="1"/>
    <xf numFmtId="44" fontId="2" fillId="0" borderId="4" xfId="0" applyNumberFormat="1" applyFont="1" applyBorder="1"/>
    <xf numFmtId="0" fontId="3" fillId="0" borderId="2" xfId="0" applyFont="1" applyBorder="1"/>
    <xf numFmtId="0" fontId="0" fillId="0" borderId="2" xfId="0" applyBorder="1"/>
    <xf numFmtId="44" fontId="0" fillId="0" borderId="4" xfId="0" applyNumberFormat="1" applyBorder="1"/>
    <xf numFmtId="0" fontId="0" fillId="0" borderId="1" xfId="0" applyBorder="1"/>
    <xf numFmtId="164" fontId="0" fillId="0" borderId="1" xfId="1" applyNumberFormat="1" applyFont="1" applyBorder="1"/>
    <xf numFmtId="0" fontId="4" fillId="0" borderId="0" xfId="0" applyFont="1"/>
    <xf numFmtId="0" fontId="6" fillId="0" borderId="2" xfId="0" applyFont="1" applyBorder="1"/>
    <xf numFmtId="44" fontId="0" fillId="2" borderId="1" xfId="2" applyFont="1" applyFill="1" applyBorder="1"/>
    <xf numFmtId="44" fontId="0" fillId="0" borderId="1" xfId="2" applyFont="1" applyFill="1" applyBorder="1"/>
    <xf numFmtId="44" fontId="0" fillId="0" borderId="0" xfId="0" applyNumberFormat="1"/>
    <xf numFmtId="0" fontId="7" fillId="0" borderId="0" xfId="0" applyFont="1"/>
    <xf numFmtId="0" fontId="8" fillId="0" borderId="0" xfId="0" applyFont="1"/>
    <xf numFmtId="0" fontId="6" fillId="0" borderId="3" xfId="0" applyFont="1" applyBorder="1"/>
    <xf numFmtId="4" fontId="0" fillId="0" borderId="0" xfId="0" applyNumberFormat="1"/>
    <xf numFmtId="164" fontId="0" fillId="0" borderId="0" xfId="1" applyNumberFormat="1" applyFont="1"/>
    <xf numFmtId="165" fontId="0" fillId="0" borderId="0" xfId="0" applyNumberFormat="1"/>
    <xf numFmtId="0" fontId="9" fillId="0" borderId="0" xfId="0" applyFont="1"/>
    <xf numFmtId="0" fontId="0" fillId="0" borderId="0" xfId="0" applyAlignment="1">
      <alignment wrapText="1"/>
    </xf>
    <xf numFmtId="43" fontId="0" fillId="0" borderId="0" xfId="1" applyFont="1" applyAlignment="1">
      <alignment wrapText="1"/>
    </xf>
    <xf numFmtId="0" fontId="6" fillId="0" borderId="0" xfId="0" applyFont="1"/>
    <xf numFmtId="43" fontId="5" fillId="2" borderId="4" xfId="0" applyNumberFormat="1" applyFont="1" applyFill="1" applyBorder="1"/>
    <xf numFmtId="0" fontId="2" fillId="3" borderId="0" xfId="0" applyFont="1" applyFill="1"/>
    <xf numFmtId="43" fontId="2" fillId="3" borderId="0" xfId="1" applyFont="1" applyFill="1"/>
    <xf numFmtId="43" fontId="0" fillId="3" borderId="6" xfId="1" applyFont="1" applyFill="1" applyBorder="1"/>
    <xf numFmtId="43" fontId="0" fillId="3" borderId="7" xfId="1" applyFont="1" applyFill="1" applyBorder="1"/>
    <xf numFmtId="43" fontId="0" fillId="3" borderId="8" xfId="1" applyFont="1" applyFill="1" applyBorder="1"/>
    <xf numFmtId="43" fontId="0" fillId="3" borderId="5" xfId="1" applyFont="1" applyFill="1" applyBorder="1"/>
    <xf numFmtId="166" fontId="0" fillId="0" borderId="0" xfId="0" applyNumberFormat="1"/>
    <xf numFmtId="9" fontId="0" fillId="0" borderId="0" xfId="0" applyNumberFormat="1"/>
    <xf numFmtId="167" fontId="0" fillId="0" borderId="0" xfId="0" applyNumberFormat="1"/>
    <xf numFmtId="0" fontId="0" fillId="2" borderId="0" xfId="0" applyFill="1"/>
    <xf numFmtId="169" fontId="9" fillId="0" borderId="0" xfId="0" applyNumberFormat="1" applyFont="1"/>
    <xf numFmtId="168" fontId="0" fillId="0" borderId="0" xfId="0" applyNumberFormat="1"/>
    <xf numFmtId="0" fontId="0" fillId="0" borderId="9" xfId="0" applyBorder="1"/>
    <xf numFmtId="0" fontId="0" fillId="0" borderId="10" xfId="0" applyBorder="1"/>
    <xf numFmtId="0" fontId="0" fillId="0" borderId="11" xfId="0" applyBorder="1"/>
    <xf numFmtId="9" fontId="0" fillId="0" borderId="0" xfId="1" applyNumberFormat="1" applyFont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14" fontId="0" fillId="0" borderId="0" xfId="0" applyNumberFormat="1"/>
    <xf numFmtId="0" fontId="2" fillId="4" borderId="0" xfId="0" applyFont="1" applyFill="1"/>
    <xf numFmtId="43" fontId="11" fillId="3" borderId="5" xfId="1" applyFont="1" applyFill="1" applyBorder="1" applyAlignment="1">
      <alignment wrapText="1"/>
    </xf>
    <xf numFmtId="0" fontId="0" fillId="0" borderId="0" xfId="0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36</xdr:row>
      <xdr:rowOff>66675</xdr:rowOff>
    </xdr:from>
    <xdr:to>
      <xdr:col>3</xdr:col>
      <xdr:colOff>647700</xdr:colOff>
      <xdr:row>38</xdr:row>
      <xdr:rowOff>171450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BC6F1B5-9F81-457C-8931-7CC59DE2A5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" y="7458075"/>
          <a:ext cx="15621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514350</xdr:colOff>
      <xdr:row>52</xdr:row>
      <xdr:rowOff>57150</xdr:rowOff>
    </xdr:from>
    <xdr:to>
      <xdr:col>18</xdr:col>
      <xdr:colOff>419015</xdr:colOff>
      <xdr:row>76</xdr:row>
      <xdr:rowOff>170754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97E662D-4475-E73D-C689-D83150B967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82025" y="9010650"/>
          <a:ext cx="8458115" cy="46856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5"/>
  <sheetViews>
    <sheetView tabSelected="1" workbookViewId="0">
      <selection activeCell="I18" sqref="I18"/>
    </sheetView>
  </sheetViews>
  <sheetFormatPr baseColWidth="10" defaultColWidth="9.140625" defaultRowHeight="15" x14ac:dyDescent="0.25"/>
  <cols>
    <col min="2" max="2" width="10.7109375" bestFit="1" customWidth="1"/>
    <col min="3" max="3" width="4.7109375" bestFit="1" customWidth="1"/>
    <col min="4" max="4" width="18.5703125" bestFit="1" customWidth="1"/>
    <col min="5" max="5" width="35.42578125" bestFit="1" customWidth="1"/>
    <col min="6" max="6" width="19.42578125" bestFit="1" customWidth="1"/>
    <col min="7" max="7" width="18" customWidth="1"/>
    <col min="8" max="8" width="23.85546875" bestFit="1" customWidth="1"/>
    <col min="9" max="9" width="14.5703125" bestFit="1" customWidth="1"/>
    <col min="12" max="12" width="17.7109375" bestFit="1" customWidth="1"/>
  </cols>
  <sheetData>
    <row r="1" spans="1:12" ht="19.5" thickBot="1" x14ac:dyDescent="0.35">
      <c r="A1" s="9" t="s">
        <v>9</v>
      </c>
      <c r="E1" s="10" t="s">
        <v>38</v>
      </c>
      <c r="F1" s="16"/>
      <c r="G1" s="16"/>
      <c r="H1" s="24">
        <f>IF(G23="Solo spot",F29*(F17+G17*(1+F32)),F17*F29+(G17*F29+G25*F30)/2)</f>
        <v>68559.761903533916</v>
      </c>
    </row>
    <row r="2" spans="1:12" ht="18.75" x14ac:dyDescent="0.3">
      <c r="A2" s="9"/>
      <c r="E2" s="23"/>
      <c r="F2" s="23"/>
      <c r="G2" s="23"/>
    </row>
    <row r="3" spans="1:12" x14ac:dyDescent="0.25">
      <c r="B3" s="49" t="s">
        <v>1</v>
      </c>
      <c r="C3" s="49"/>
      <c r="F3" t="s">
        <v>28</v>
      </c>
      <c r="G3" s="25" t="s">
        <v>43</v>
      </c>
    </row>
    <row r="4" spans="1:12" ht="45.75" thickBot="1" x14ac:dyDescent="0.3">
      <c r="A4" s="21" t="s">
        <v>0</v>
      </c>
      <c r="B4" s="21" t="s">
        <v>3</v>
      </c>
      <c r="C4" s="21" t="s">
        <v>4</v>
      </c>
      <c r="D4" s="21" t="s">
        <v>2</v>
      </c>
      <c r="E4" s="21" t="s">
        <v>37</v>
      </c>
      <c r="F4" s="21" t="s">
        <v>58</v>
      </c>
      <c r="G4" s="21" t="s">
        <v>67</v>
      </c>
      <c r="H4" s="21"/>
    </row>
    <row r="5" spans="1:12" x14ac:dyDescent="0.25">
      <c r="A5">
        <v>1</v>
      </c>
      <c r="B5">
        <v>2021</v>
      </c>
      <c r="C5">
        <v>10</v>
      </c>
      <c r="D5" s="1">
        <v>853981.42</v>
      </c>
      <c r="E5" s="17">
        <v>101880.45</v>
      </c>
      <c r="F5" s="1">
        <f>'Peajes e IEH'!K29</f>
        <v>4861.4725061470699</v>
      </c>
      <c r="G5" s="27"/>
      <c r="L5" s="19"/>
    </row>
    <row r="6" spans="1:12" x14ac:dyDescent="0.25">
      <c r="A6">
        <f>A5+1</f>
        <v>2</v>
      </c>
      <c r="B6">
        <f>B5</f>
        <v>2021</v>
      </c>
      <c r="C6">
        <v>11</v>
      </c>
      <c r="D6" s="1">
        <v>798548</v>
      </c>
      <c r="E6" s="17">
        <v>47969.14</v>
      </c>
      <c r="F6" s="1">
        <f>'Peajes e IEH'!K30</f>
        <v>4427.5383646838063</v>
      </c>
      <c r="G6" s="28"/>
    </row>
    <row r="7" spans="1:12" x14ac:dyDescent="0.25">
      <c r="A7">
        <f t="shared" ref="A7:A16" si="0">A6+1</f>
        <v>3</v>
      </c>
      <c r="B7">
        <f t="shared" ref="B7:B16" si="1">B6</f>
        <v>2021</v>
      </c>
      <c r="C7">
        <v>12</v>
      </c>
      <c r="D7" s="1">
        <v>2073691.28</v>
      </c>
      <c r="E7" s="17">
        <v>313982.21999999997</v>
      </c>
      <c r="F7" s="1">
        <f>'Peajes e IEH'!K31</f>
        <v>8464.5993327960678</v>
      </c>
      <c r="G7" s="28"/>
    </row>
    <row r="8" spans="1:12" x14ac:dyDescent="0.25">
      <c r="A8">
        <f t="shared" si="0"/>
        <v>4</v>
      </c>
      <c r="B8">
        <v>2022</v>
      </c>
      <c r="C8">
        <v>1</v>
      </c>
      <c r="D8" s="1">
        <v>1270563.27</v>
      </c>
      <c r="E8" s="1">
        <v>0</v>
      </c>
      <c r="F8" s="1">
        <f>'Peajes e IEH'!K32</f>
        <v>4694.8952000560193</v>
      </c>
      <c r="G8" s="28"/>
    </row>
    <row r="9" spans="1:12" x14ac:dyDescent="0.25">
      <c r="A9">
        <f t="shared" si="0"/>
        <v>5</v>
      </c>
      <c r="B9">
        <f t="shared" si="1"/>
        <v>2022</v>
      </c>
      <c r="C9">
        <v>2</v>
      </c>
      <c r="D9" s="1">
        <v>1478838.41</v>
      </c>
      <c r="E9" s="17">
        <v>9974.08</v>
      </c>
      <c r="F9" s="1">
        <f>'Peajes e IEH'!K33</f>
        <v>4723.338890449113</v>
      </c>
      <c r="G9" s="28"/>
    </row>
    <row r="10" spans="1:12" x14ac:dyDescent="0.25">
      <c r="A10">
        <f t="shared" si="0"/>
        <v>6</v>
      </c>
      <c r="B10">
        <f t="shared" si="1"/>
        <v>2022</v>
      </c>
      <c r="C10">
        <v>3</v>
      </c>
      <c r="D10" s="1">
        <v>2042048.45</v>
      </c>
      <c r="E10" s="17">
        <v>249562.53</v>
      </c>
      <c r="F10" s="1">
        <f>'Peajes e IEH'!K34</f>
        <v>7384.3550835473534</v>
      </c>
      <c r="G10" s="28"/>
    </row>
    <row r="11" spans="1:12" x14ac:dyDescent="0.25">
      <c r="A11">
        <f t="shared" si="0"/>
        <v>7</v>
      </c>
      <c r="B11">
        <f t="shared" si="1"/>
        <v>2022</v>
      </c>
      <c r="C11">
        <v>4</v>
      </c>
      <c r="D11" s="1">
        <v>1457752.32</v>
      </c>
      <c r="E11" s="17">
        <v>25008.09</v>
      </c>
      <c r="F11" s="1">
        <f>'Peajes e IEH'!K35</f>
        <v>4962.3859812655392</v>
      </c>
      <c r="G11" s="28"/>
    </row>
    <row r="12" spans="1:12" x14ac:dyDescent="0.25">
      <c r="A12">
        <f t="shared" si="0"/>
        <v>8</v>
      </c>
      <c r="B12">
        <f t="shared" si="1"/>
        <v>2022</v>
      </c>
      <c r="C12">
        <v>5</v>
      </c>
      <c r="D12" s="1">
        <v>1361574.85</v>
      </c>
      <c r="E12" s="17">
        <v>97068.25</v>
      </c>
      <c r="F12" s="1">
        <f>'Peajes e IEH'!K36</f>
        <v>5330.4883773972324</v>
      </c>
      <c r="G12" s="28"/>
    </row>
    <row r="13" spans="1:12" x14ac:dyDescent="0.25">
      <c r="A13">
        <f t="shared" si="0"/>
        <v>9</v>
      </c>
      <c r="B13">
        <f t="shared" si="1"/>
        <v>2022</v>
      </c>
      <c r="C13">
        <v>6</v>
      </c>
      <c r="D13" s="1">
        <v>1991010.17</v>
      </c>
      <c r="E13" s="17">
        <v>348208.05</v>
      </c>
      <c r="F13" s="1">
        <f>'Peajes e IEH'!K37</f>
        <v>7480.814265179617</v>
      </c>
      <c r="G13" s="28"/>
    </row>
    <row r="14" spans="1:12" x14ac:dyDescent="0.25">
      <c r="A14">
        <f t="shared" si="0"/>
        <v>10</v>
      </c>
      <c r="B14">
        <f t="shared" si="1"/>
        <v>2022</v>
      </c>
      <c r="C14">
        <v>7</v>
      </c>
      <c r="D14" s="1">
        <v>1091243.19</v>
      </c>
      <c r="E14" s="1">
        <v>0</v>
      </c>
      <c r="F14" s="1">
        <f>'Peajes e IEH'!K38</f>
        <v>4474.2581489840941</v>
      </c>
      <c r="G14" s="28"/>
    </row>
    <row r="15" spans="1:12" x14ac:dyDescent="0.25">
      <c r="A15">
        <f t="shared" si="0"/>
        <v>11</v>
      </c>
      <c r="B15">
        <f t="shared" si="1"/>
        <v>2022</v>
      </c>
      <c r="C15">
        <v>8</v>
      </c>
      <c r="D15" s="1">
        <v>726689.8</v>
      </c>
      <c r="E15" s="1">
        <v>0</v>
      </c>
      <c r="F15" s="1">
        <f>'Peajes e IEH'!K39</f>
        <v>4025.708355074381</v>
      </c>
      <c r="G15" s="28"/>
    </row>
    <row r="16" spans="1:12" ht="15.75" thickBot="1" x14ac:dyDescent="0.3">
      <c r="A16">
        <f t="shared" si="0"/>
        <v>12</v>
      </c>
      <c r="B16">
        <f t="shared" si="1"/>
        <v>2022</v>
      </c>
      <c r="C16">
        <v>9</v>
      </c>
      <c r="D16" s="1">
        <v>1001943.03</v>
      </c>
      <c r="E16" s="17">
        <v>4925.03</v>
      </c>
      <c r="F16" s="1">
        <f>'Peajes e IEH'!K40</f>
        <v>4293.3863951396816</v>
      </c>
      <c r="G16" s="29"/>
    </row>
    <row r="17" spans="2:9" x14ac:dyDescent="0.25">
      <c r="C17" t="s">
        <v>34</v>
      </c>
      <c r="D17" s="1">
        <f>SUM(D5:D16)</f>
        <v>16147884.189999999</v>
      </c>
      <c r="E17" s="1"/>
      <c r="F17" s="1">
        <f>SUM(F5:F16)</f>
        <v>65123.240900719975</v>
      </c>
      <c r="G17" s="1">
        <f>SUM(G5:G16)</f>
        <v>0</v>
      </c>
      <c r="I17" s="19"/>
    </row>
    <row r="18" spans="2:9" x14ac:dyDescent="0.25">
      <c r="D18" s="1"/>
      <c r="E18" s="1"/>
      <c r="F18" s="1"/>
      <c r="G18" s="1"/>
      <c r="I18" s="19"/>
    </row>
    <row r="19" spans="2:9" x14ac:dyDescent="0.25">
      <c r="D19" s="1"/>
      <c r="E19" s="1"/>
      <c r="F19" s="1"/>
      <c r="G19" s="1"/>
      <c r="I19" s="19"/>
    </row>
    <row r="20" spans="2:9" x14ac:dyDescent="0.25">
      <c r="D20" s="1"/>
      <c r="E20" s="1"/>
      <c r="F20" s="1"/>
      <c r="G20" s="1"/>
      <c r="I20" s="19"/>
    </row>
    <row r="21" spans="2:9" x14ac:dyDescent="0.25">
      <c r="D21" s="1"/>
      <c r="E21" s="1"/>
      <c r="F21" s="1"/>
      <c r="G21" s="1"/>
      <c r="I21" s="19"/>
    </row>
    <row r="22" spans="2:9" ht="15.75" thickBot="1" x14ac:dyDescent="0.3">
      <c r="D22" s="1"/>
      <c r="E22" s="1"/>
      <c r="F22" s="1"/>
      <c r="G22" s="1" t="s">
        <v>72</v>
      </c>
    </row>
    <row r="23" spans="2:9" ht="15.75" thickBot="1" x14ac:dyDescent="0.3">
      <c r="D23" s="1"/>
      <c r="E23" s="26" t="s">
        <v>39</v>
      </c>
      <c r="F23" s="1"/>
      <c r="G23" s="48" t="s">
        <v>69</v>
      </c>
    </row>
    <row r="24" spans="2:9" ht="30.75" thickBot="1" x14ac:dyDescent="0.3">
      <c r="B24" s="1" t="s">
        <v>40</v>
      </c>
      <c r="D24" t="s">
        <v>44</v>
      </c>
      <c r="E24" s="21" t="s">
        <v>42</v>
      </c>
      <c r="F24" s="1"/>
      <c r="G24" s="1"/>
    </row>
    <row r="25" spans="2:9" ht="15.75" thickBot="1" x14ac:dyDescent="0.3">
      <c r="B25" t="s">
        <v>41</v>
      </c>
      <c r="D25" s="1">
        <v>12000000</v>
      </c>
      <c r="E25">
        <f>ROUND('Referencia spot'!C1,2)</f>
        <v>102.02</v>
      </c>
      <c r="F25" s="1"/>
      <c r="G25" s="30">
        <f>G17*D25/D17</f>
        <v>0</v>
      </c>
    </row>
    <row r="26" spans="2:9" x14ac:dyDescent="0.25">
      <c r="D26" s="1"/>
      <c r="F26" s="1"/>
      <c r="G26" s="1"/>
    </row>
    <row r="27" spans="2:9" x14ac:dyDescent="0.25">
      <c r="D27" s="1"/>
      <c r="F27" s="1"/>
      <c r="G27" s="1"/>
    </row>
    <row r="28" spans="2:9" x14ac:dyDescent="0.25">
      <c r="D28" s="1" t="s">
        <v>45</v>
      </c>
      <c r="E28" s="1"/>
      <c r="F28" s="1">
        <v>17</v>
      </c>
      <c r="G28" s="1"/>
      <c r="H28" s="1"/>
    </row>
    <row r="29" spans="2:9" x14ac:dyDescent="0.25">
      <c r="D29" s="1"/>
      <c r="E29" s="1" t="s">
        <v>46</v>
      </c>
      <c r="F29" s="1">
        <f>$F$28*10^6/D17</f>
        <v>1.0527695021820689</v>
      </c>
      <c r="G29" s="1"/>
    </row>
    <row r="30" spans="2:9" x14ac:dyDescent="0.25">
      <c r="D30" s="1"/>
      <c r="E30" s="1" t="s">
        <v>47</v>
      </c>
      <c r="F30" s="1">
        <f>$F$28*10^6/D25</f>
        <v>1.4166666666666667</v>
      </c>
      <c r="G30" s="1"/>
    </row>
    <row r="31" spans="2:9" x14ac:dyDescent="0.25">
      <c r="D31" s="1"/>
      <c r="E31" s="1"/>
      <c r="F31" s="1"/>
      <c r="G31" s="1"/>
    </row>
    <row r="32" spans="2:9" x14ac:dyDescent="0.25">
      <c r="D32" s="1" t="s">
        <v>70</v>
      </c>
      <c r="E32" s="1"/>
      <c r="F32" s="40">
        <v>0.1</v>
      </c>
      <c r="G32" s="1"/>
    </row>
    <row r="33" spans="2:7" x14ac:dyDescent="0.25">
      <c r="D33" s="1"/>
      <c r="E33" s="1"/>
      <c r="F33" s="1"/>
      <c r="G33" s="1"/>
    </row>
    <row r="34" spans="2:7" x14ac:dyDescent="0.25">
      <c r="D34" s="1"/>
      <c r="E34" s="1"/>
      <c r="F34" s="1"/>
      <c r="G34" s="1"/>
    </row>
    <row r="35" spans="2:7" x14ac:dyDescent="0.25">
      <c r="D35" s="1"/>
      <c r="E35" s="1"/>
      <c r="F35" s="1"/>
      <c r="G35" s="1"/>
    </row>
    <row r="36" spans="2:7" x14ac:dyDescent="0.25">
      <c r="B36" t="s">
        <v>36</v>
      </c>
      <c r="D36" s="1"/>
      <c r="E36" s="1"/>
      <c r="F36" s="1"/>
      <c r="G36" s="1"/>
    </row>
    <row r="37" spans="2:7" x14ac:dyDescent="0.25">
      <c r="D37" s="1"/>
      <c r="E37" s="1"/>
      <c r="F37" s="1"/>
      <c r="G37" s="1"/>
    </row>
    <row r="38" spans="2:7" x14ac:dyDescent="0.25">
      <c r="D38" s="1"/>
      <c r="E38" s="1"/>
      <c r="F38" s="1"/>
      <c r="G38" s="1"/>
    </row>
    <row r="39" spans="2:7" x14ac:dyDescent="0.25">
      <c r="D39" s="1"/>
      <c r="E39" s="1"/>
      <c r="F39" s="1"/>
      <c r="G39" s="1"/>
    </row>
    <row r="40" spans="2:7" x14ac:dyDescent="0.25">
      <c r="D40" s="1"/>
      <c r="E40" s="1"/>
      <c r="F40" s="1"/>
      <c r="G40" s="1"/>
    </row>
    <row r="41" spans="2:7" x14ac:dyDescent="0.25">
      <c r="D41" s="1"/>
      <c r="E41" s="1"/>
      <c r="F41" s="1"/>
      <c r="G41" s="1"/>
    </row>
    <row r="43" spans="2:7" x14ac:dyDescent="0.25">
      <c r="B43" s="37" t="s">
        <v>68</v>
      </c>
      <c r="C43" s="41"/>
      <c r="D43" s="42"/>
    </row>
    <row r="44" spans="2:7" x14ac:dyDescent="0.25">
      <c r="B44" s="38" t="s">
        <v>69</v>
      </c>
      <c r="D44" s="43"/>
    </row>
    <row r="45" spans="2:7" x14ac:dyDescent="0.25">
      <c r="B45" s="39" t="s">
        <v>71</v>
      </c>
      <c r="C45" s="44"/>
      <c r="D45" s="45"/>
    </row>
  </sheetData>
  <mergeCells count="1">
    <mergeCell ref="B3:C3"/>
  </mergeCells>
  <dataValidations count="1">
    <dataValidation type="list" allowBlank="1" showInputMessage="1" showErrorMessage="1" promptTitle="Debe elegir una de las dos" prompt="La opcion &quot;Solo spot&quot; tiene una penalización frente a la opción con cierres en el mercado de futuros, &quot;también cierres&quot;" sqref="G23" xr:uid="{DD60AEFF-D88C-40C5-B10A-6913B61B547A}">
      <formula1>$B$44:$B$45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45CD7-0397-4FE2-9EEE-73D88904A366}">
  <dimension ref="A1:D19"/>
  <sheetViews>
    <sheetView workbookViewId="0">
      <selection activeCell="D17" sqref="D17"/>
    </sheetView>
  </sheetViews>
  <sheetFormatPr baseColWidth="10" defaultRowHeight="15" x14ac:dyDescent="0.25"/>
  <cols>
    <col min="2" max="2" width="25.140625" bestFit="1" customWidth="1"/>
    <col min="3" max="3" width="23.42578125" customWidth="1"/>
  </cols>
  <sheetData>
    <row r="1" spans="1:4" x14ac:dyDescent="0.25">
      <c r="A1" s="9" t="s">
        <v>5</v>
      </c>
    </row>
    <row r="4" spans="1:4" x14ac:dyDescent="0.25">
      <c r="A4" s="7"/>
      <c r="B4" s="7" t="s">
        <v>14</v>
      </c>
      <c r="C4" s="7" t="s">
        <v>6</v>
      </c>
    </row>
    <row r="5" spans="1:4" x14ac:dyDescent="0.25">
      <c r="A5" s="7" t="s">
        <v>12</v>
      </c>
      <c r="B5" s="8">
        <v>29</v>
      </c>
      <c r="C5" s="11"/>
      <c r="D5" s="13" t="e">
        <f>AVERAGE(C5:C10)</f>
        <v>#DIV/0!</v>
      </c>
    </row>
    <row r="6" spans="1:4" x14ac:dyDescent="0.25">
      <c r="A6" s="7"/>
      <c r="B6" s="8">
        <v>27</v>
      </c>
      <c r="C6" s="11"/>
    </row>
    <row r="7" spans="1:4" x14ac:dyDescent="0.25">
      <c r="A7" s="7"/>
      <c r="B7" s="8">
        <v>25</v>
      </c>
      <c r="C7" s="11"/>
    </row>
    <row r="8" spans="1:4" x14ac:dyDescent="0.25">
      <c r="A8" s="7"/>
      <c r="B8" s="8">
        <v>22</v>
      </c>
      <c r="C8" s="11"/>
    </row>
    <row r="9" spans="1:4" x14ac:dyDescent="0.25">
      <c r="A9" s="7"/>
      <c r="B9" s="8">
        <v>20</v>
      </c>
      <c r="C9" s="11"/>
    </row>
    <row r="10" spans="1:4" x14ac:dyDescent="0.25">
      <c r="A10" s="7"/>
      <c r="B10" s="8">
        <v>18</v>
      </c>
      <c r="C10" s="11"/>
    </row>
    <row r="11" spans="1:4" x14ac:dyDescent="0.25">
      <c r="A11" s="7" t="s">
        <v>10</v>
      </c>
      <c r="B11" s="8">
        <v>17</v>
      </c>
      <c r="C11" s="12" t="s">
        <v>11</v>
      </c>
    </row>
    <row r="12" spans="1:4" x14ac:dyDescent="0.25">
      <c r="A12" s="7"/>
      <c r="B12" s="8">
        <v>16</v>
      </c>
      <c r="C12" s="11"/>
    </row>
    <row r="13" spans="1:4" x14ac:dyDescent="0.25">
      <c r="A13" s="7"/>
      <c r="B13" s="8">
        <v>15</v>
      </c>
      <c r="C13" s="11"/>
    </row>
    <row r="14" spans="1:4" x14ac:dyDescent="0.25">
      <c r="A14" s="7"/>
      <c r="B14" s="8">
        <v>14</v>
      </c>
      <c r="C14" s="11"/>
    </row>
    <row r="15" spans="1:4" x14ac:dyDescent="0.25">
      <c r="A15" s="7"/>
      <c r="B15" s="8">
        <v>13</v>
      </c>
      <c r="C15" s="11"/>
    </row>
    <row r="16" spans="1:4" x14ac:dyDescent="0.25">
      <c r="A16" s="7"/>
      <c r="B16" s="8">
        <v>12</v>
      </c>
      <c r="C16" s="11"/>
    </row>
    <row r="17" spans="1:4" x14ac:dyDescent="0.25">
      <c r="A17" s="7" t="s">
        <v>13</v>
      </c>
      <c r="B17" s="8">
        <v>11</v>
      </c>
      <c r="C17" s="11"/>
      <c r="D17" s="13" t="e">
        <f>AVERAGE(C12:C17)</f>
        <v>#DIV/0!</v>
      </c>
    </row>
    <row r="18" spans="1:4" ht="15.75" thickBot="1" x14ac:dyDescent="0.3"/>
    <row r="19" spans="1:4" ht="15.75" thickBot="1" x14ac:dyDescent="0.3">
      <c r="B19" s="5" t="s">
        <v>7</v>
      </c>
      <c r="C19" s="6" t="e">
        <f>MAX(D5,D17)</f>
        <v>#DIV/0!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A7249-297A-4D5E-9FD0-AD878CA3E295}">
  <dimension ref="C2:E3"/>
  <sheetViews>
    <sheetView workbookViewId="0">
      <selection activeCell="E3" sqref="E3"/>
    </sheetView>
  </sheetViews>
  <sheetFormatPr baseColWidth="10" defaultRowHeight="15" x14ac:dyDescent="0.25"/>
  <cols>
    <col min="3" max="3" width="34.5703125" bestFit="1" customWidth="1"/>
    <col min="5" max="5" width="38.85546875" customWidth="1"/>
  </cols>
  <sheetData>
    <row r="2" spans="3:5" ht="15.75" thickBot="1" x14ac:dyDescent="0.3"/>
    <row r="3" spans="3:5" ht="24" thickBot="1" x14ac:dyDescent="0.4">
      <c r="C3" s="4" t="s">
        <v>8</v>
      </c>
      <c r="D3" s="2"/>
      <c r="E3" s="3" t="e">
        <f>'Tabla II'!C19+'Tabla I'!H1</f>
        <v>#DIV/0!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BBFEF-5310-4316-8F65-9E7B05B52007}">
  <dimension ref="A1:L60"/>
  <sheetViews>
    <sheetView topLeftCell="A13" workbookViewId="0">
      <selection activeCell="I29" sqref="I29"/>
    </sheetView>
  </sheetViews>
  <sheetFormatPr baseColWidth="10" defaultRowHeight="15" x14ac:dyDescent="0.25"/>
  <cols>
    <col min="1" max="1" width="42.85546875" bestFit="1" customWidth="1"/>
    <col min="2" max="2" width="13.85546875" bestFit="1" customWidth="1"/>
    <col min="4" max="4" width="18.5703125" bestFit="1" customWidth="1"/>
    <col min="11" max="12" width="13" bestFit="1" customWidth="1"/>
  </cols>
  <sheetData>
    <row r="1" spans="1:10" x14ac:dyDescent="0.25">
      <c r="A1" s="14" t="s">
        <v>15</v>
      </c>
      <c r="B1" t="s">
        <v>16</v>
      </c>
      <c r="E1" s="34" t="s">
        <v>63</v>
      </c>
      <c r="F1" s="34"/>
      <c r="G1" s="34"/>
      <c r="H1" s="34"/>
      <c r="I1" s="34"/>
      <c r="J1" s="34"/>
    </row>
    <row r="2" spans="1:10" x14ac:dyDescent="0.25">
      <c r="A2" s="14"/>
    </row>
    <row r="3" spans="1:10" x14ac:dyDescent="0.25">
      <c r="A3" s="14"/>
    </row>
    <row r="4" spans="1:10" x14ac:dyDescent="0.25">
      <c r="A4" s="14"/>
    </row>
    <row r="5" spans="1:10" x14ac:dyDescent="0.25">
      <c r="A5" s="14"/>
    </row>
    <row r="6" spans="1:10" x14ac:dyDescent="0.25">
      <c r="F6" s="14" t="s">
        <v>25</v>
      </c>
      <c r="I6">
        <f>0.054*1000/100</f>
        <v>0.54</v>
      </c>
      <c r="J6" t="s">
        <v>24</v>
      </c>
    </row>
    <row r="7" spans="1:10" x14ac:dyDescent="0.25">
      <c r="C7" t="s">
        <v>35</v>
      </c>
    </row>
    <row r="8" spans="1:10" x14ac:dyDescent="0.25">
      <c r="A8" s="15" t="s">
        <v>22</v>
      </c>
      <c r="B8" t="s">
        <v>18</v>
      </c>
      <c r="C8" t="s">
        <v>18</v>
      </c>
      <c r="F8" t="s">
        <v>26</v>
      </c>
    </row>
    <row r="9" spans="1:10" x14ac:dyDescent="0.25">
      <c r="A9" t="s">
        <v>17</v>
      </c>
      <c r="B9">
        <v>139.67400000000001</v>
      </c>
      <c r="C9">
        <f>B9</f>
        <v>139.67400000000001</v>
      </c>
    </row>
    <row r="10" spans="1:10" x14ac:dyDescent="0.25">
      <c r="A10" t="s">
        <v>19</v>
      </c>
      <c r="B10">
        <v>387.40600000000001</v>
      </c>
      <c r="C10">
        <f t="shared" ref="C10" si="0">B10</f>
        <v>387.40600000000001</v>
      </c>
    </row>
    <row r="11" spans="1:10" x14ac:dyDescent="0.25">
      <c r="A11" t="s">
        <v>20</v>
      </c>
      <c r="B11">
        <v>7.5999999999999998E-2</v>
      </c>
      <c r="C11" t="s">
        <v>66</v>
      </c>
      <c r="F11" s="15" t="s">
        <v>50</v>
      </c>
    </row>
    <row r="12" spans="1:10" x14ac:dyDescent="0.25">
      <c r="A12" t="s">
        <v>21</v>
      </c>
      <c r="B12">
        <v>5.2729999999999997</v>
      </c>
      <c r="C12" t="s">
        <v>66</v>
      </c>
      <c r="F12" t="s">
        <v>51</v>
      </c>
      <c r="G12" s="31">
        <v>1.4E-3</v>
      </c>
    </row>
    <row r="13" spans="1:10" x14ac:dyDescent="0.25">
      <c r="A13" t="s">
        <v>64</v>
      </c>
      <c r="B13">
        <f>SUM(B9:B12)*$G$12</f>
        <v>0.74540060000000008</v>
      </c>
      <c r="C13">
        <f>SUM(C9:C10)*$G$12</f>
        <v>0.73791200000000001</v>
      </c>
      <c r="F13" t="s">
        <v>52</v>
      </c>
      <c r="G13" s="31">
        <v>1.093E-2</v>
      </c>
      <c r="J13" s="31"/>
    </row>
    <row r="14" spans="1:10" x14ac:dyDescent="0.25">
      <c r="A14" t="s">
        <v>65</v>
      </c>
      <c r="B14">
        <f>SUM(B9:B11)*$G$13</f>
        <v>5.7618150800000008</v>
      </c>
      <c r="C14">
        <f>SUM(C9:C10)*$G$13</f>
        <v>5.7609844000000008</v>
      </c>
      <c r="F14" t="s">
        <v>53</v>
      </c>
      <c r="G14" s="32">
        <v>0</v>
      </c>
    </row>
    <row r="15" spans="1:10" x14ac:dyDescent="0.25">
      <c r="A15" s="20" t="s">
        <v>34</v>
      </c>
      <c r="B15" s="35">
        <f>SUM(B9:B14)</f>
        <v>538.93621568000015</v>
      </c>
      <c r="C15" s="35">
        <f>SUM(C9:C14)</f>
        <v>533.57889640000008</v>
      </c>
      <c r="G15" s="32"/>
    </row>
    <row r="16" spans="1:10" x14ac:dyDescent="0.25">
      <c r="G16" s="32"/>
    </row>
    <row r="17" spans="1:12" x14ac:dyDescent="0.25">
      <c r="A17" s="15" t="s">
        <v>23</v>
      </c>
      <c r="B17" t="s">
        <v>24</v>
      </c>
    </row>
    <row r="18" spans="1:12" x14ac:dyDescent="0.25">
      <c r="A18" t="s">
        <v>17</v>
      </c>
      <c r="B18">
        <v>5.3999999999999999E-2</v>
      </c>
    </row>
    <row r="19" spans="1:12" x14ac:dyDescent="0.25">
      <c r="A19" t="s">
        <v>19</v>
      </c>
      <c r="B19">
        <v>0.628</v>
      </c>
      <c r="I19" s="1"/>
      <c r="J19" s="17"/>
    </row>
    <row r="20" spans="1:12" x14ac:dyDescent="0.25">
      <c r="A20" t="s">
        <v>64</v>
      </c>
      <c r="B20" s="36">
        <f>SUM(B18:B19)*$G$12</f>
        <v>9.5480000000000011E-4</v>
      </c>
      <c r="I20" s="1"/>
      <c r="J20" s="17"/>
    </row>
    <row r="21" spans="1:12" x14ac:dyDescent="0.25">
      <c r="A21" t="s">
        <v>65</v>
      </c>
      <c r="B21">
        <f>SUM(B18:B19)*$G$13</f>
        <v>7.4542600000000007E-3</v>
      </c>
      <c r="I21" s="1"/>
      <c r="J21" s="17"/>
    </row>
    <row r="22" spans="1:12" x14ac:dyDescent="0.25">
      <c r="A22" s="20" t="s">
        <v>34</v>
      </c>
      <c r="B22" s="20">
        <f>SUM(B18:B21)</f>
        <v>0.69040906000000013</v>
      </c>
      <c r="I22" s="1"/>
      <c r="J22" s="17"/>
    </row>
    <row r="23" spans="1:12" x14ac:dyDescent="0.25">
      <c r="I23" s="1"/>
      <c r="J23" s="17"/>
    </row>
    <row r="24" spans="1:12" x14ac:dyDescent="0.25">
      <c r="B24" t="s">
        <v>30</v>
      </c>
      <c r="I24" s="1"/>
      <c r="J24" s="1"/>
    </row>
    <row r="25" spans="1:12" x14ac:dyDescent="0.25">
      <c r="A25" t="s">
        <v>29</v>
      </c>
      <c r="B25" s="18">
        <v>68416</v>
      </c>
      <c r="I25" s="1"/>
      <c r="J25" s="17"/>
    </row>
    <row r="26" spans="1:12" x14ac:dyDescent="0.25">
      <c r="A26" t="s">
        <v>33</v>
      </c>
      <c r="B26">
        <v>365</v>
      </c>
      <c r="I26" s="1"/>
      <c r="J26" s="17"/>
    </row>
    <row r="27" spans="1:12" x14ac:dyDescent="0.25">
      <c r="I27" s="1"/>
      <c r="J27" s="17"/>
    </row>
    <row r="28" spans="1:12" ht="60" x14ac:dyDescent="0.25">
      <c r="A28" t="s">
        <v>0</v>
      </c>
      <c r="B28" s="21" t="s">
        <v>3</v>
      </c>
      <c r="C28" s="21" t="s">
        <v>4</v>
      </c>
      <c r="D28" s="21" t="s">
        <v>2</v>
      </c>
      <c r="E28" s="21" t="s">
        <v>27</v>
      </c>
      <c r="F28" s="21" t="s">
        <v>32</v>
      </c>
      <c r="G28" s="21" t="s">
        <v>59</v>
      </c>
      <c r="H28" s="22" t="s">
        <v>60</v>
      </c>
      <c r="I28" s="21" t="s">
        <v>61</v>
      </c>
      <c r="J28" s="21" t="s">
        <v>31</v>
      </c>
      <c r="K28" s="21" t="s">
        <v>62</v>
      </c>
      <c r="L28" s="21"/>
    </row>
    <row r="29" spans="1:12" x14ac:dyDescent="0.25">
      <c r="A29">
        <v>1</v>
      </c>
      <c r="B29">
        <v>2021</v>
      </c>
      <c r="C29">
        <v>10</v>
      </c>
      <c r="D29" s="1">
        <f>'Tabla I'!D5</f>
        <v>853981.42</v>
      </c>
      <c r="E29" s="1">
        <f>'Tabla I'!E5</f>
        <v>101880.45</v>
      </c>
      <c r="F29">
        <v>31</v>
      </c>
      <c r="G29" s="1">
        <f t="shared" ref="G29:G40" si="1">$B$15*F29*$B$25/($B$26*1000)</f>
        <v>3131.582641344793</v>
      </c>
      <c r="H29" s="1">
        <f>D29*$B$22/1000</f>
        <v>589.5965094396654</v>
      </c>
      <c r="I29" s="1">
        <f>3*E29*$C$15*VLOOKUP($C29,$C$49:$F$60,4,0)/($B$26*1000)</f>
        <v>679.1433885626119</v>
      </c>
      <c r="J29" s="1">
        <f>D29*$I$6/1000</f>
        <v>461.14996680000007</v>
      </c>
      <c r="K29" s="19">
        <f>G29+H29+I29+J29</f>
        <v>4861.4725061470699</v>
      </c>
      <c r="L29" s="33"/>
    </row>
    <row r="30" spans="1:12" x14ac:dyDescent="0.25">
      <c r="A30">
        <f>A29+1</f>
        <v>2</v>
      </c>
      <c r="B30">
        <f>B29</f>
        <v>2021</v>
      </c>
      <c r="C30">
        <v>11</v>
      </c>
      <c r="D30" s="1">
        <f>'Tabla I'!D6</f>
        <v>798548</v>
      </c>
      <c r="E30" s="1">
        <f>'Tabla I'!E6</f>
        <v>47969.14</v>
      </c>
      <c r="F30">
        <v>30</v>
      </c>
      <c r="G30" s="1">
        <f t="shared" si="1"/>
        <v>3030.5638464627036</v>
      </c>
      <c r="H30" s="1">
        <f t="shared" ref="H30:H40" si="2">D30*$B$22/1000</f>
        <v>551.32477404488009</v>
      </c>
      <c r="I30" s="1">
        <f t="shared" ref="I30:I40" si="3">3*E30*$C$15*VLOOKUP($C30,$C$49:$F$60,4,0)/($B$26*1000)</f>
        <v>414.43382417622314</v>
      </c>
      <c r="J30" s="1">
        <f t="shared" ref="J30:J40" si="4">D30*$I$6/1000</f>
        <v>431.21592000000004</v>
      </c>
      <c r="K30" s="19">
        <f t="shared" ref="K30:K40" si="5">G30+H30+I30+J30</f>
        <v>4427.5383646838063</v>
      </c>
      <c r="L30" s="33"/>
    </row>
    <row r="31" spans="1:12" x14ac:dyDescent="0.25">
      <c r="A31">
        <f t="shared" ref="A31:A40" si="6">A30+1</f>
        <v>3</v>
      </c>
      <c r="B31">
        <f t="shared" ref="B31:B40" si="7">B30</f>
        <v>2021</v>
      </c>
      <c r="C31">
        <v>12</v>
      </c>
      <c r="D31" s="1">
        <f>'Tabla I'!D7</f>
        <v>2073691.28</v>
      </c>
      <c r="E31" s="1">
        <f>'Tabla I'!E7</f>
        <v>313982.21999999997</v>
      </c>
      <c r="F31">
        <v>31</v>
      </c>
      <c r="G31" s="1">
        <f t="shared" si="1"/>
        <v>3131.582641344793</v>
      </c>
      <c r="H31" s="1">
        <f t="shared" si="2"/>
        <v>1431.695247354997</v>
      </c>
      <c r="I31" s="1">
        <f t="shared" si="3"/>
        <v>2781.5281528962778</v>
      </c>
      <c r="J31" s="1">
        <f t="shared" si="4"/>
        <v>1119.7932912000001</v>
      </c>
      <c r="K31" s="19">
        <f t="shared" si="5"/>
        <v>8464.5993327960678</v>
      </c>
      <c r="L31" s="33"/>
    </row>
    <row r="32" spans="1:12" x14ac:dyDescent="0.25">
      <c r="A32">
        <f t="shared" si="6"/>
        <v>4</v>
      </c>
      <c r="B32">
        <v>2022</v>
      </c>
      <c r="C32">
        <v>1</v>
      </c>
      <c r="D32" s="1">
        <f>'Tabla I'!D8</f>
        <v>1270563.27</v>
      </c>
      <c r="E32" s="1">
        <f>'Tabla I'!E8</f>
        <v>0</v>
      </c>
      <c r="F32">
        <v>31</v>
      </c>
      <c r="G32" s="1">
        <f t="shared" si="1"/>
        <v>3131.582641344793</v>
      </c>
      <c r="H32" s="1">
        <f t="shared" si="2"/>
        <v>877.20839291122638</v>
      </c>
      <c r="I32" s="1">
        <f t="shared" si="3"/>
        <v>0</v>
      </c>
      <c r="J32" s="1">
        <f t="shared" si="4"/>
        <v>686.10416580000003</v>
      </c>
      <c r="K32" s="19">
        <f t="shared" si="5"/>
        <v>4694.8952000560193</v>
      </c>
      <c r="L32" s="33"/>
    </row>
    <row r="33" spans="1:12" x14ac:dyDescent="0.25">
      <c r="A33">
        <f t="shared" si="6"/>
        <v>5</v>
      </c>
      <c r="B33">
        <f t="shared" si="7"/>
        <v>2022</v>
      </c>
      <c r="C33">
        <v>2</v>
      </c>
      <c r="D33" s="1">
        <f>'Tabla I'!D9</f>
        <v>1478838.41</v>
      </c>
      <c r="E33" s="1">
        <f>'Tabla I'!E9</f>
        <v>9974.08</v>
      </c>
      <c r="F33">
        <v>28</v>
      </c>
      <c r="G33" s="1">
        <f t="shared" si="1"/>
        <v>2828.526256698523</v>
      </c>
      <c r="H33" s="1">
        <f t="shared" si="2"/>
        <v>1021.0034365399948</v>
      </c>
      <c r="I33" s="1">
        <f t="shared" si="3"/>
        <v>75.236455810595658</v>
      </c>
      <c r="J33" s="1">
        <f t="shared" si="4"/>
        <v>798.57274140000004</v>
      </c>
      <c r="K33" s="19">
        <f t="shared" si="5"/>
        <v>4723.338890449113</v>
      </c>
      <c r="L33" s="33"/>
    </row>
    <row r="34" spans="1:12" x14ac:dyDescent="0.25">
      <c r="A34">
        <f t="shared" si="6"/>
        <v>6</v>
      </c>
      <c r="B34">
        <f t="shared" si="7"/>
        <v>2022</v>
      </c>
      <c r="C34">
        <v>3</v>
      </c>
      <c r="D34" s="1">
        <f>'Tabla I'!D10</f>
        <v>2042048.45</v>
      </c>
      <c r="E34" s="1">
        <f>'Tabla I'!E10</f>
        <v>249562.53</v>
      </c>
      <c r="F34">
        <v>31</v>
      </c>
      <c r="G34" s="1">
        <f t="shared" si="1"/>
        <v>3131.582641344793</v>
      </c>
      <c r="H34" s="1">
        <f t="shared" si="2"/>
        <v>1409.8487508389574</v>
      </c>
      <c r="I34" s="1">
        <f t="shared" si="3"/>
        <v>1740.2175283636038</v>
      </c>
      <c r="J34" s="1">
        <f t="shared" si="4"/>
        <v>1102.7061629999998</v>
      </c>
      <c r="K34" s="19">
        <f t="shared" si="5"/>
        <v>7384.3550835473534</v>
      </c>
      <c r="L34" s="33"/>
    </row>
    <row r="35" spans="1:12" x14ac:dyDescent="0.25">
      <c r="A35">
        <f t="shared" si="6"/>
        <v>7</v>
      </c>
      <c r="B35">
        <f t="shared" si="7"/>
        <v>2022</v>
      </c>
      <c r="C35">
        <v>4</v>
      </c>
      <c r="D35" s="1">
        <f>'Tabla I'!D11</f>
        <v>1457752.32</v>
      </c>
      <c r="E35" s="1">
        <f>'Tabla I'!E11</f>
        <v>25008.09</v>
      </c>
      <c r="F35">
        <v>30</v>
      </c>
      <c r="G35" s="1">
        <f t="shared" si="1"/>
        <v>3030.5638464627036</v>
      </c>
      <c r="H35" s="1">
        <f t="shared" si="2"/>
        <v>1006.4454089640194</v>
      </c>
      <c r="I35" s="1">
        <f t="shared" si="3"/>
        <v>138.19047303881561</v>
      </c>
      <c r="J35" s="1">
        <f t="shared" si="4"/>
        <v>787.18625280000015</v>
      </c>
      <c r="K35" s="19">
        <f t="shared" si="5"/>
        <v>4962.3859812655392</v>
      </c>
      <c r="L35" s="33"/>
    </row>
    <row r="36" spans="1:12" x14ac:dyDescent="0.25">
      <c r="A36">
        <f t="shared" si="6"/>
        <v>8</v>
      </c>
      <c r="B36">
        <f t="shared" si="7"/>
        <v>2022</v>
      </c>
      <c r="C36">
        <v>5</v>
      </c>
      <c r="D36" s="1">
        <f>'Tabla I'!D12</f>
        <v>1361574.85</v>
      </c>
      <c r="E36" s="1">
        <f>'Tabla I'!E12</f>
        <v>97068.25</v>
      </c>
      <c r="F36">
        <v>31</v>
      </c>
      <c r="G36" s="1">
        <f t="shared" si="1"/>
        <v>3131.582641344793</v>
      </c>
      <c r="H36" s="1">
        <f t="shared" si="2"/>
        <v>940.04361230814118</v>
      </c>
      <c r="I36" s="1">
        <f t="shared" si="3"/>
        <v>523.61170474429764</v>
      </c>
      <c r="J36" s="1">
        <f t="shared" si="4"/>
        <v>735.25041900000008</v>
      </c>
      <c r="K36" s="19">
        <f t="shared" si="5"/>
        <v>5330.4883773972324</v>
      </c>
      <c r="L36" s="33"/>
    </row>
    <row r="37" spans="1:12" x14ac:dyDescent="0.25">
      <c r="A37">
        <f t="shared" si="6"/>
        <v>9</v>
      </c>
      <c r="B37">
        <f t="shared" si="7"/>
        <v>2022</v>
      </c>
      <c r="C37">
        <v>6</v>
      </c>
      <c r="D37" s="1">
        <f>'Tabla I'!D13</f>
        <v>1991010.17</v>
      </c>
      <c r="E37" s="1">
        <f>'Tabla I'!E13</f>
        <v>348208.05</v>
      </c>
      <c r="F37">
        <v>30</v>
      </c>
      <c r="G37" s="1">
        <f t="shared" si="1"/>
        <v>3030.5638464627036</v>
      </c>
      <c r="H37" s="1">
        <f t="shared" si="2"/>
        <v>1374.6114599201405</v>
      </c>
      <c r="I37" s="1">
        <f t="shared" si="3"/>
        <v>2000.4934669967736</v>
      </c>
      <c r="J37" s="1">
        <f t="shared" si="4"/>
        <v>1075.1454917999999</v>
      </c>
      <c r="K37" s="19">
        <f t="shared" si="5"/>
        <v>7480.814265179617</v>
      </c>
      <c r="L37" s="33"/>
    </row>
    <row r="38" spans="1:12" x14ac:dyDescent="0.25">
      <c r="A38">
        <f t="shared" si="6"/>
        <v>10</v>
      </c>
      <c r="B38">
        <f t="shared" si="7"/>
        <v>2022</v>
      </c>
      <c r="C38">
        <v>7</v>
      </c>
      <c r="D38" s="1">
        <f>'Tabla I'!D14</f>
        <v>1091243.19</v>
      </c>
      <c r="E38" s="1">
        <f>'Tabla I'!E14</f>
        <v>0</v>
      </c>
      <c r="F38">
        <v>31</v>
      </c>
      <c r="G38" s="1">
        <f t="shared" si="1"/>
        <v>3131.582641344793</v>
      </c>
      <c r="H38" s="1">
        <f t="shared" si="2"/>
        <v>753.40418503930152</v>
      </c>
      <c r="I38" s="1">
        <f t="shared" si="3"/>
        <v>0</v>
      </c>
      <c r="J38" s="1">
        <f t="shared" si="4"/>
        <v>589.27132259999996</v>
      </c>
      <c r="K38" s="19">
        <f t="shared" si="5"/>
        <v>4474.2581489840941</v>
      </c>
      <c r="L38" s="33"/>
    </row>
    <row r="39" spans="1:12" x14ac:dyDescent="0.25">
      <c r="A39">
        <f t="shared" si="6"/>
        <v>11</v>
      </c>
      <c r="B39">
        <f t="shared" si="7"/>
        <v>2022</v>
      </c>
      <c r="C39">
        <v>8</v>
      </c>
      <c r="D39" s="1">
        <f>'Tabla I'!D15</f>
        <v>726689.8</v>
      </c>
      <c r="E39" s="1">
        <f>'Tabla I'!E15</f>
        <v>0</v>
      </c>
      <c r="F39">
        <v>31</v>
      </c>
      <c r="G39" s="1">
        <f t="shared" si="1"/>
        <v>3131.582641344793</v>
      </c>
      <c r="H39" s="1">
        <f t="shared" si="2"/>
        <v>501.7132217295881</v>
      </c>
      <c r="I39" s="1">
        <f t="shared" si="3"/>
        <v>0</v>
      </c>
      <c r="J39" s="1">
        <f t="shared" si="4"/>
        <v>392.41249200000004</v>
      </c>
      <c r="K39" s="19">
        <f t="shared" si="5"/>
        <v>4025.708355074381</v>
      </c>
      <c r="L39" s="33"/>
    </row>
    <row r="40" spans="1:12" x14ac:dyDescent="0.25">
      <c r="A40">
        <f t="shared" si="6"/>
        <v>12</v>
      </c>
      <c r="B40">
        <f t="shared" si="7"/>
        <v>2022</v>
      </c>
      <c r="C40">
        <v>9</v>
      </c>
      <c r="D40" s="1">
        <f>'Tabla I'!D16</f>
        <v>1001943.03</v>
      </c>
      <c r="E40" s="1">
        <f>'Tabla I'!E16</f>
        <v>4925.03</v>
      </c>
      <c r="F40">
        <v>30</v>
      </c>
      <c r="G40" s="1">
        <f t="shared" si="1"/>
        <v>3030.5638464627036</v>
      </c>
      <c r="H40" s="1">
        <f t="shared" si="2"/>
        <v>691.75054551585197</v>
      </c>
      <c r="I40" s="1">
        <f t="shared" si="3"/>
        <v>30.022766961125591</v>
      </c>
      <c r="J40" s="1">
        <f t="shared" si="4"/>
        <v>541.0492362</v>
      </c>
      <c r="K40" s="19">
        <f t="shared" si="5"/>
        <v>4293.3863951396816</v>
      </c>
      <c r="L40" s="33"/>
    </row>
    <row r="41" spans="1:12" x14ac:dyDescent="0.25">
      <c r="K41" s="19">
        <f>SUM(K29:K40)</f>
        <v>65123.240900719975</v>
      </c>
      <c r="L41" s="33"/>
    </row>
    <row r="42" spans="1:12" x14ac:dyDescent="0.25">
      <c r="K42" s="19"/>
      <c r="L42" s="1"/>
    </row>
    <row r="45" spans="1:12" x14ac:dyDescent="0.25">
      <c r="K45" t="s">
        <v>54</v>
      </c>
    </row>
    <row r="46" spans="1:12" x14ac:dyDescent="0.25">
      <c r="B46" s="15" t="s">
        <v>35</v>
      </c>
      <c r="K46" t="s">
        <v>55</v>
      </c>
    </row>
    <row r="47" spans="1:12" x14ac:dyDescent="0.25">
      <c r="B47" t="s">
        <v>48</v>
      </c>
      <c r="K47" t="s">
        <v>56</v>
      </c>
    </row>
    <row r="48" spans="1:12" x14ac:dyDescent="0.25">
      <c r="C48" t="s">
        <v>4</v>
      </c>
      <c r="F48" t="s">
        <v>49</v>
      </c>
      <c r="K48" t="s">
        <v>57</v>
      </c>
    </row>
    <row r="49" spans="3:6" x14ac:dyDescent="0.25">
      <c r="C49">
        <v>1</v>
      </c>
      <c r="F49">
        <v>2.2799999999999998</v>
      </c>
    </row>
    <row r="50" spans="3:6" x14ac:dyDescent="0.25">
      <c r="C50">
        <v>2</v>
      </c>
      <c r="F50">
        <v>1.72</v>
      </c>
    </row>
    <row r="51" spans="3:6" x14ac:dyDescent="0.25">
      <c r="C51">
        <v>3</v>
      </c>
      <c r="F51">
        <v>1.59</v>
      </c>
    </row>
    <row r="52" spans="3:6" x14ac:dyDescent="0.25">
      <c r="C52">
        <v>4</v>
      </c>
      <c r="F52">
        <v>1.26</v>
      </c>
    </row>
    <row r="53" spans="3:6" x14ac:dyDescent="0.25">
      <c r="C53">
        <v>5</v>
      </c>
      <c r="F53">
        <v>1.23</v>
      </c>
    </row>
    <row r="54" spans="3:6" x14ac:dyDescent="0.25">
      <c r="C54">
        <v>6</v>
      </c>
      <c r="F54">
        <v>1.31</v>
      </c>
    </row>
    <row r="55" spans="3:6" x14ac:dyDescent="0.25">
      <c r="C55">
        <v>7</v>
      </c>
      <c r="F55">
        <v>1.52</v>
      </c>
    </row>
    <row r="56" spans="3:6" x14ac:dyDescent="0.25">
      <c r="C56">
        <v>8</v>
      </c>
      <c r="F56">
        <v>1.39</v>
      </c>
    </row>
    <row r="57" spans="3:6" x14ac:dyDescent="0.25">
      <c r="C57">
        <v>9</v>
      </c>
      <c r="F57">
        <v>1.39</v>
      </c>
    </row>
    <row r="58" spans="3:6" x14ac:dyDescent="0.25">
      <c r="C58">
        <v>10</v>
      </c>
      <c r="F58">
        <v>1.52</v>
      </c>
    </row>
    <row r="59" spans="3:6" x14ac:dyDescent="0.25">
      <c r="C59">
        <v>11</v>
      </c>
      <c r="F59">
        <v>1.97</v>
      </c>
    </row>
    <row r="60" spans="3:6" x14ac:dyDescent="0.25">
      <c r="C60">
        <v>12</v>
      </c>
      <c r="F60">
        <v>2.02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ABD9B-0371-4687-B885-55596EDE70FB}">
  <dimension ref="A1:H368"/>
  <sheetViews>
    <sheetView workbookViewId="0"/>
  </sheetViews>
  <sheetFormatPr baseColWidth="10" defaultRowHeight="15" x14ac:dyDescent="0.25"/>
  <sheetData>
    <row r="1" spans="1:8" x14ac:dyDescent="0.25">
      <c r="A1" t="s">
        <v>81</v>
      </c>
      <c r="B1">
        <f t="shared" ref="B1:H1" si="0">AVERAGE(B3:B368)</f>
        <v>102.2419672131148</v>
      </c>
      <c r="C1">
        <f t="shared" si="0"/>
        <v>102.02284153005462</v>
      </c>
      <c r="D1">
        <f t="shared" si="0"/>
        <v>102.00455974842762</v>
      </c>
      <c r="E1">
        <f t="shared" si="0"/>
        <v>104.76088105726873</v>
      </c>
      <c r="F1">
        <f t="shared" si="0"/>
        <v>103.93943820224726</v>
      </c>
      <c r="G1">
        <f t="shared" si="0"/>
        <v>120.30952380952381</v>
      </c>
      <c r="H1">
        <f t="shared" si="0"/>
        <v>106.06389344262296</v>
      </c>
    </row>
    <row r="2" spans="1:8" x14ac:dyDescent="0.25">
      <c r="A2" t="s">
        <v>73</v>
      </c>
      <c r="B2" t="s">
        <v>74</v>
      </c>
      <c r="C2" s="47" t="s">
        <v>75</v>
      </c>
      <c r="D2" t="s">
        <v>76</v>
      </c>
      <c r="E2" t="s">
        <v>77</v>
      </c>
      <c r="F2" t="s">
        <v>78</v>
      </c>
      <c r="G2" t="s">
        <v>79</v>
      </c>
      <c r="H2" t="s">
        <v>80</v>
      </c>
    </row>
    <row r="3" spans="1:8" x14ac:dyDescent="0.25">
      <c r="A3" s="46">
        <v>44494</v>
      </c>
      <c r="B3">
        <v>91</v>
      </c>
      <c r="C3">
        <v>91.01</v>
      </c>
      <c r="D3">
        <v>92.25</v>
      </c>
      <c r="H3">
        <v>89.8</v>
      </c>
    </row>
    <row r="4" spans="1:8" x14ac:dyDescent="0.25">
      <c r="A4" s="46">
        <v>44495</v>
      </c>
      <c r="B4">
        <v>90.75</v>
      </c>
      <c r="C4">
        <v>89.31</v>
      </c>
      <c r="D4">
        <v>89</v>
      </c>
      <c r="E4">
        <v>90.39</v>
      </c>
      <c r="F4">
        <v>87</v>
      </c>
      <c r="H4">
        <v>91.6</v>
      </c>
    </row>
    <row r="5" spans="1:8" x14ac:dyDescent="0.25">
      <c r="A5" s="46">
        <v>44496</v>
      </c>
      <c r="B5">
        <v>87</v>
      </c>
      <c r="C5">
        <v>84.65</v>
      </c>
      <c r="D5">
        <v>85.67</v>
      </c>
      <c r="E5">
        <v>86.05</v>
      </c>
      <c r="F5">
        <v>85.2</v>
      </c>
      <c r="G5">
        <v>85.5</v>
      </c>
      <c r="H5">
        <v>87.59</v>
      </c>
    </row>
    <row r="6" spans="1:8" x14ac:dyDescent="0.25">
      <c r="A6" s="46">
        <v>44497</v>
      </c>
      <c r="B6">
        <v>70.349999999999994</v>
      </c>
      <c r="C6">
        <v>73.75</v>
      </c>
      <c r="D6">
        <v>75.12</v>
      </c>
      <c r="E6">
        <v>75</v>
      </c>
      <c r="F6">
        <v>73</v>
      </c>
      <c r="H6">
        <v>75.510000000000005</v>
      </c>
    </row>
    <row r="7" spans="1:8" x14ac:dyDescent="0.25">
      <c r="A7" s="46">
        <v>44498</v>
      </c>
      <c r="B7">
        <v>58.3</v>
      </c>
      <c r="C7">
        <v>60.32</v>
      </c>
      <c r="D7">
        <v>62</v>
      </c>
      <c r="E7">
        <v>57</v>
      </c>
      <c r="F7">
        <v>56.77</v>
      </c>
      <c r="H7">
        <v>64.75</v>
      </c>
    </row>
    <row r="8" spans="1:8" x14ac:dyDescent="0.25">
      <c r="A8" s="46">
        <v>44499</v>
      </c>
      <c r="B8">
        <v>65.5</v>
      </c>
      <c r="C8">
        <v>62.86</v>
      </c>
      <c r="D8">
        <v>62.75</v>
      </c>
    </row>
    <row r="9" spans="1:8" x14ac:dyDescent="0.25">
      <c r="A9" s="46">
        <v>44500</v>
      </c>
      <c r="B9">
        <v>60.44</v>
      </c>
      <c r="C9">
        <v>60.25</v>
      </c>
      <c r="D9">
        <v>59</v>
      </c>
    </row>
    <row r="10" spans="1:8" x14ac:dyDescent="0.25">
      <c r="A10" s="46">
        <v>44501</v>
      </c>
      <c r="B10">
        <v>59.86</v>
      </c>
      <c r="C10">
        <v>63.7</v>
      </c>
      <c r="D10">
        <v>62</v>
      </c>
      <c r="E10">
        <v>61</v>
      </c>
      <c r="H10">
        <v>68.5</v>
      </c>
    </row>
    <row r="11" spans="1:8" x14ac:dyDescent="0.25">
      <c r="A11" s="46">
        <v>44502</v>
      </c>
      <c r="B11">
        <v>65.81</v>
      </c>
      <c r="C11">
        <v>69.25</v>
      </c>
      <c r="D11">
        <v>67.5</v>
      </c>
      <c r="H11">
        <v>70.900000000000006</v>
      </c>
    </row>
    <row r="12" spans="1:8" x14ac:dyDescent="0.25">
      <c r="A12" s="46">
        <v>44503</v>
      </c>
      <c r="B12">
        <v>76.55</v>
      </c>
      <c r="C12">
        <v>76.84</v>
      </c>
      <c r="D12">
        <v>76.849999999999994</v>
      </c>
      <c r="E12">
        <v>75.5</v>
      </c>
      <c r="H12">
        <v>78.7</v>
      </c>
    </row>
    <row r="13" spans="1:8" x14ac:dyDescent="0.25">
      <c r="A13" s="46">
        <v>44504</v>
      </c>
      <c r="B13">
        <v>73.48</v>
      </c>
      <c r="C13">
        <v>71.650000000000006</v>
      </c>
      <c r="D13">
        <v>73.959999999999994</v>
      </c>
      <c r="E13">
        <v>74.5</v>
      </c>
      <c r="F13">
        <v>71.900000000000006</v>
      </c>
      <c r="H13">
        <v>74.150000000000006</v>
      </c>
    </row>
    <row r="14" spans="1:8" x14ac:dyDescent="0.25">
      <c r="A14" s="46">
        <v>44505</v>
      </c>
      <c r="B14">
        <v>72</v>
      </c>
      <c r="C14">
        <v>70.510000000000005</v>
      </c>
      <c r="D14">
        <v>69.989999999999995</v>
      </c>
      <c r="E14">
        <v>71.36</v>
      </c>
      <c r="F14">
        <v>70.75</v>
      </c>
      <c r="H14">
        <v>74.95</v>
      </c>
    </row>
    <row r="15" spans="1:8" x14ac:dyDescent="0.25">
      <c r="A15" s="46">
        <v>44506</v>
      </c>
      <c r="B15">
        <v>71.5</v>
      </c>
      <c r="C15">
        <v>71.569999999999993</v>
      </c>
      <c r="D15">
        <v>72.150000000000006</v>
      </c>
    </row>
    <row r="16" spans="1:8" x14ac:dyDescent="0.25">
      <c r="A16" s="46">
        <v>44507</v>
      </c>
      <c r="B16">
        <v>72.5</v>
      </c>
      <c r="C16">
        <v>73.47</v>
      </c>
      <c r="D16">
        <v>74.5</v>
      </c>
    </row>
    <row r="17" spans="1:8" x14ac:dyDescent="0.25">
      <c r="A17" s="46">
        <v>44508</v>
      </c>
      <c r="B17">
        <v>77.38</v>
      </c>
      <c r="C17">
        <v>77.739999999999995</v>
      </c>
      <c r="D17">
        <v>77.930000000000007</v>
      </c>
      <c r="E17">
        <v>77.67</v>
      </c>
      <c r="H17">
        <v>78.48</v>
      </c>
    </row>
    <row r="18" spans="1:8" x14ac:dyDescent="0.25">
      <c r="A18" s="46">
        <v>44509</v>
      </c>
      <c r="B18">
        <v>77.88</v>
      </c>
      <c r="C18">
        <v>71</v>
      </c>
      <c r="D18">
        <v>74.2</v>
      </c>
      <c r="E18">
        <v>78.36</v>
      </c>
      <c r="F18">
        <v>70</v>
      </c>
      <c r="H18">
        <v>75.650000000000006</v>
      </c>
    </row>
    <row r="19" spans="1:8" x14ac:dyDescent="0.25">
      <c r="A19" s="46">
        <v>44510</v>
      </c>
      <c r="B19">
        <v>74.64</v>
      </c>
      <c r="C19">
        <v>72.959999999999994</v>
      </c>
      <c r="D19">
        <v>67.95</v>
      </c>
      <c r="E19">
        <v>68</v>
      </c>
      <c r="F19">
        <v>68.5</v>
      </c>
      <c r="H19">
        <v>71</v>
      </c>
    </row>
    <row r="20" spans="1:8" x14ac:dyDescent="0.25">
      <c r="A20" s="46">
        <v>44511</v>
      </c>
      <c r="B20">
        <v>81.7</v>
      </c>
      <c r="C20">
        <v>77.73</v>
      </c>
      <c r="D20">
        <v>72.75</v>
      </c>
      <c r="E20">
        <v>72.5</v>
      </c>
      <c r="F20">
        <v>73.63</v>
      </c>
      <c r="H20">
        <v>73.8</v>
      </c>
    </row>
    <row r="21" spans="1:8" x14ac:dyDescent="0.25">
      <c r="A21" s="46">
        <v>44512</v>
      </c>
      <c r="B21">
        <v>78.89</v>
      </c>
      <c r="C21">
        <v>76.900000000000006</v>
      </c>
      <c r="D21">
        <v>75.8</v>
      </c>
      <c r="E21">
        <v>75.13</v>
      </c>
      <c r="F21">
        <v>74.5</v>
      </c>
      <c r="H21">
        <v>76.760000000000005</v>
      </c>
    </row>
    <row r="22" spans="1:8" x14ac:dyDescent="0.25">
      <c r="A22" s="46">
        <v>44513</v>
      </c>
      <c r="B22">
        <v>77.989999999999995</v>
      </c>
      <c r="C22">
        <v>79</v>
      </c>
      <c r="D22">
        <v>78.099999999999994</v>
      </c>
    </row>
    <row r="23" spans="1:8" x14ac:dyDescent="0.25">
      <c r="A23" s="46">
        <v>44514</v>
      </c>
      <c r="B23">
        <v>73.64</v>
      </c>
      <c r="C23">
        <v>79.25</v>
      </c>
      <c r="D23">
        <v>78.47</v>
      </c>
    </row>
    <row r="24" spans="1:8" x14ac:dyDescent="0.25">
      <c r="A24" s="46">
        <v>44515</v>
      </c>
      <c r="B24">
        <v>82.94</v>
      </c>
      <c r="C24">
        <v>81.760000000000005</v>
      </c>
      <c r="D24">
        <v>81.99</v>
      </c>
    </row>
    <row r="25" spans="1:8" x14ac:dyDescent="0.25">
      <c r="A25" s="46">
        <v>44516</v>
      </c>
      <c r="B25">
        <v>92.17</v>
      </c>
      <c r="C25">
        <v>93.64</v>
      </c>
      <c r="D25">
        <v>92</v>
      </c>
      <c r="E25">
        <v>89</v>
      </c>
      <c r="F25">
        <v>89.5</v>
      </c>
      <c r="H25">
        <v>94.92</v>
      </c>
    </row>
    <row r="26" spans="1:8" x14ac:dyDescent="0.25">
      <c r="A26" s="46">
        <v>44517</v>
      </c>
      <c r="B26">
        <v>96.95</v>
      </c>
      <c r="C26">
        <v>95.1</v>
      </c>
      <c r="D26">
        <v>95.85</v>
      </c>
      <c r="F26">
        <v>93.75</v>
      </c>
      <c r="H26">
        <v>99.8</v>
      </c>
    </row>
    <row r="27" spans="1:8" x14ac:dyDescent="0.25">
      <c r="A27" s="46">
        <v>44518</v>
      </c>
      <c r="B27">
        <v>100.54</v>
      </c>
      <c r="C27">
        <v>96.06</v>
      </c>
      <c r="D27">
        <v>95.98</v>
      </c>
      <c r="F27">
        <v>93.99</v>
      </c>
      <c r="H27">
        <v>95.66</v>
      </c>
    </row>
    <row r="28" spans="1:8" x14ac:dyDescent="0.25">
      <c r="A28" s="46">
        <v>44519</v>
      </c>
      <c r="B28">
        <v>95</v>
      </c>
      <c r="C28">
        <v>93.42</v>
      </c>
      <c r="D28">
        <v>93</v>
      </c>
      <c r="E28">
        <v>89.96</v>
      </c>
      <c r="F28">
        <v>91.81</v>
      </c>
      <c r="G28">
        <v>88.3</v>
      </c>
      <c r="H28">
        <v>88.48</v>
      </c>
    </row>
    <row r="29" spans="1:8" x14ac:dyDescent="0.25">
      <c r="A29" s="46">
        <v>44520</v>
      </c>
      <c r="B29">
        <v>94.01</v>
      </c>
      <c r="C29">
        <v>95.7</v>
      </c>
      <c r="D29">
        <v>92.25</v>
      </c>
    </row>
    <row r="30" spans="1:8" x14ac:dyDescent="0.25">
      <c r="A30" s="46">
        <v>44521</v>
      </c>
      <c r="B30">
        <v>94.5</v>
      </c>
      <c r="C30">
        <v>92.89</v>
      </c>
    </row>
    <row r="31" spans="1:8" x14ac:dyDescent="0.25">
      <c r="A31" s="46">
        <v>44522</v>
      </c>
      <c r="B31">
        <v>90.9</v>
      </c>
      <c r="C31">
        <v>87.39</v>
      </c>
      <c r="D31">
        <v>86.7</v>
      </c>
      <c r="E31">
        <v>86.95</v>
      </c>
      <c r="H31">
        <v>86.3</v>
      </c>
    </row>
    <row r="32" spans="1:8" x14ac:dyDescent="0.25">
      <c r="A32" s="46">
        <v>44523</v>
      </c>
      <c r="B32">
        <v>92.91</v>
      </c>
      <c r="C32">
        <v>93.9</v>
      </c>
      <c r="D32">
        <v>94</v>
      </c>
      <c r="E32">
        <v>92</v>
      </c>
      <c r="F32">
        <v>91</v>
      </c>
      <c r="H32">
        <v>94</v>
      </c>
    </row>
    <row r="33" spans="1:8" x14ac:dyDescent="0.25">
      <c r="A33" s="46">
        <v>44524</v>
      </c>
      <c r="B33">
        <v>101.53</v>
      </c>
      <c r="C33">
        <v>97.83</v>
      </c>
      <c r="D33">
        <v>97</v>
      </c>
      <c r="E33">
        <v>97</v>
      </c>
      <c r="F33">
        <v>97</v>
      </c>
      <c r="H33">
        <v>94.55</v>
      </c>
    </row>
    <row r="34" spans="1:8" x14ac:dyDescent="0.25">
      <c r="A34" s="46">
        <v>44525</v>
      </c>
      <c r="B34">
        <v>94.5</v>
      </c>
      <c r="C34">
        <v>95.16</v>
      </c>
      <c r="D34">
        <v>94.16</v>
      </c>
      <c r="E34">
        <v>94.16</v>
      </c>
      <c r="F34">
        <v>95.05</v>
      </c>
      <c r="H34">
        <v>95.25</v>
      </c>
    </row>
    <row r="35" spans="1:8" x14ac:dyDescent="0.25">
      <c r="A35" s="46">
        <v>44526</v>
      </c>
      <c r="B35">
        <v>91.5</v>
      </c>
      <c r="C35">
        <v>91.42</v>
      </c>
      <c r="D35">
        <v>91.25</v>
      </c>
      <c r="E35">
        <v>91.88</v>
      </c>
      <c r="F35">
        <v>91.72</v>
      </c>
      <c r="H35">
        <v>89.5</v>
      </c>
    </row>
    <row r="36" spans="1:8" x14ac:dyDescent="0.25">
      <c r="A36" s="46">
        <v>44527</v>
      </c>
      <c r="B36">
        <v>91.52</v>
      </c>
      <c r="C36">
        <v>93.89</v>
      </c>
      <c r="D36">
        <v>90.23</v>
      </c>
      <c r="E36">
        <v>90.13</v>
      </c>
    </row>
    <row r="37" spans="1:8" x14ac:dyDescent="0.25">
      <c r="A37" s="46">
        <v>44528</v>
      </c>
      <c r="B37">
        <v>95</v>
      </c>
      <c r="C37">
        <v>95.24</v>
      </c>
    </row>
    <row r="38" spans="1:8" x14ac:dyDescent="0.25">
      <c r="A38" s="46">
        <v>44529</v>
      </c>
      <c r="B38">
        <v>105</v>
      </c>
      <c r="C38">
        <v>98.26</v>
      </c>
      <c r="F38">
        <v>100</v>
      </c>
      <c r="H38">
        <v>96.5</v>
      </c>
    </row>
    <row r="39" spans="1:8" x14ac:dyDescent="0.25">
      <c r="A39" s="46">
        <v>44530</v>
      </c>
      <c r="B39">
        <v>105.38</v>
      </c>
      <c r="C39">
        <v>95.5</v>
      </c>
      <c r="D39">
        <v>99</v>
      </c>
      <c r="E39">
        <v>99</v>
      </c>
      <c r="F39">
        <v>100</v>
      </c>
      <c r="H39">
        <v>94.2</v>
      </c>
    </row>
    <row r="40" spans="1:8" x14ac:dyDescent="0.25">
      <c r="A40" s="46">
        <v>44531</v>
      </c>
      <c r="B40">
        <v>94.95</v>
      </c>
      <c r="C40">
        <v>98.12</v>
      </c>
      <c r="D40">
        <v>99</v>
      </c>
      <c r="F40">
        <v>97.5</v>
      </c>
      <c r="H40">
        <v>96.95</v>
      </c>
    </row>
    <row r="41" spans="1:8" x14ac:dyDescent="0.25">
      <c r="A41" s="46">
        <v>44532</v>
      </c>
      <c r="B41">
        <v>95.73</v>
      </c>
      <c r="C41">
        <v>96.07</v>
      </c>
      <c r="D41">
        <v>95.5</v>
      </c>
      <c r="E41">
        <v>95.48</v>
      </c>
      <c r="F41">
        <v>95.32</v>
      </c>
      <c r="H41">
        <v>94.6</v>
      </c>
    </row>
    <row r="42" spans="1:8" x14ac:dyDescent="0.25">
      <c r="A42" s="46">
        <v>44533</v>
      </c>
      <c r="B42">
        <v>92.81</v>
      </c>
      <c r="C42">
        <v>92.7</v>
      </c>
      <c r="D42">
        <v>91.6</v>
      </c>
      <c r="E42">
        <v>93</v>
      </c>
      <c r="F42">
        <v>90.93</v>
      </c>
      <c r="H42">
        <v>93.1</v>
      </c>
    </row>
    <row r="43" spans="1:8" x14ac:dyDescent="0.25">
      <c r="A43" s="46">
        <v>44534</v>
      </c>
      <c r="B43">
        <v>93.19</v>
      </c>
      <c r="C43">
        <v>89.77</v>
      </c>
      <c r="D43">
        <v>91</v>
      </c>
    </row>
    <row r="44" spans="1:8" x14ac:dyDescent="0.25">
      <c r="A44" s="46">
        <v>44535</v>
      </c>
      <c r="B44">
        <v>86.52</v>
      </c>
      <c r="C44">
        <v>90.21</v>
      </c>
    </row>
    <row r="45" spans="1:8" x14ac:dyDescent="0.25">
      <c r="A45" s="46">
        <v>44536</v>
      </c>
      <c r="B45">
        <v>89.65</v>
      </c>
      <c r="C45">
        <v>91</v>
      </c>
      <c r="D45">
        <v>90</v>
      </c>
      <c r="H45">
        <v>91.85</v>
      </c>
    </row>
    <row r="46" spans="1:8" x14ac:dyDescent="0.25">
      <c r="A46" s="46">
        <v>44537</v>
      </c>
      <c r="B46">
        <v>93.23</v>
      </c>
      <c r="C46">
        <v>95.49</v>
      </c>
      <c r="D46">
        <v>95</v>
      </c>
      <c r="G46">
        <v>95.5</v>
      </c>
      <c r="H46">
        <v>98.5</v>
      </c>
    </row>
    <row r="47" spans="1:8" x14ac:dyDescent="0.25">
      <c r="A47" s="46">
        <v>44538</v>
      </c>
      <c r="B47">
        <v>101.32</v>
      </c>
      <c r="C47">
        <v>103.98</v>
      </c>
      <c r="D47">
        <v>97.5</v>
      </c>
      <c r="F47">
        <v>102</v>
      </c>
      <c r="H47">
        <v>103.9</v>
      </c>
    </row>
    <row r="48" spans="1:8" x14ac:dyDescent="0.25">
      <c r="A48" s="46">
        <v>44539</v>
      </c>
      <c r="B48">
        <v>104.41</v>
      </c>
      <c r="C48">
        <v>101.08</v>
      </c>
      <c r="F48">
        <v>100</v>
      </c>
      <c r="H48">
        <v>101</v>
      </c>
    </row>
    <row r="49" spans="1:8" x14ac:dyDescent="0.25">
      <c r="A49" s="46">
        <v>44540</v>
      </c>
      <c r="B49">
        <v>105.44</v>
      </c>
      <c r="C49">
        <v>107.04</v>
      </c>
      <c r="D49">
        <v>106</v>
      </c>
      <c r="E49">
        <v>104.5</v>
      </c>
      <c r="F49">
        <v>105.03</v>
      </c>
      <c r="H49">
        <v>105.95</v>
      </c>
    </row>
    <row r="50" spans="1:8" x14ac:dyDescent="0.25">
      <c r="A50" s="46">
        <v>44541</v>
      </c>
      <c r="B50">
        <v>108.67</v>
      </c>
      <c r="C50">
        <v>109.06</v>
      </c>
      <c r="D50">
        <v>111.9</v>
      </c>
    </row>
    <row r="51" spans="1:8" x14ac:dyDescent="0.25">
      <c r="A51" s="46">
        <v>44542</v>
      </c>
      <c r="B51">
        <v>108.7</v>
      </c>
      <c r="C51">
        <v>113.24</v>
      </c>
      <c r="D51">
        <v>114</v>
      </c>
    </row>
    <row r="52" spans="1:8" x14ac:dyDescent="0.25">
      <c r="A52" s="46">
        <v>44543</v>
      </c>
      <c r="B52">
        <v>116.82</v>
      </c>
      <c r="C52">
        <v>118.21</v>
      </c>
      <c r="H52">
        <v>118.8</v>
      </c>
    </row>
    <row r="53" spans="1:8" x14ac:dyDescent="0.25">
      <c r="A53" s="46">
        <v>44544</v>
      </c>
      <c r="B53">
        <v>124.1</v>
      </c>
      <c r="C53">
        <v>129.5</v>
      </c>
      <c r="D53">
        <v>126.5</v>
      </c>
      <c r="E53">
        <v>126.5</v>
      </c>
      <c r="H53">
        <v>124.95</v>
      </c>
    </row>
    <row r="54" spans="1:8" x14ac:dyDescent="0.25">
      <c r="A54" s="46">
        <v>44545</v>
      </c>
      <c r="B54">
        <v>123.04</v>
      </c>
      <c r="C54">
        <v>125.08</v>
      </c>
      <c r="D54">
        <v>127</v>
      </c>
      <c r="F54">
        <v>129.11000000000001</v>
      </c>
      <c r="H54">
        <v>128.5</v>
      </c>
    </row>
    <row r="55" spans="1:8" x14ac:dyDescent="0.25">
      <c r="A55" s="46">
        <v>44546</v>
      </c>
      <c r="B55">
        <v>138.22</v>
      </c>
      <c r="C55">
        <v>138.68</v>
      </c>
      <c r="F55">
        <v>132</v>
      </c>
      <c r="H55">
        <v>136.80000000000001</v>
      </c>
    </row>
    <row r="56" spans="1:8" x14ac:dyDescent="0.25">
      <c r="A56" s="46">
        <v>44547</v>
      </c>
      <c r="B56">
        <v>140</v>
      </c>
      <c r="C56">
        <v>136.66999999999999</v>
      </c>
      <c r="D56">
        <v>136.25</v>
      </c>
      <c r="E56">
        <v>136.11000000000001</v>
      </c>
      <c r="F56">
        <v>135</v>
      </c>
    </row>
    <row r="57" spans="1:8" x14ac:dyDescent="0.25">
      <c r="A57" s="46">
        <v>44548</v>
      </c>
      <c r="B57">
        <v>143.15</v>
      </c>
      <c r="C57">
        <v>146.5</v>
      </c>
      <c r="D57">
        <v>142.25</v>
      </c>
      <c r="E57">
        <v>141.75</v>
      </c>
    </row>
    <row r="58" spans="1:8" x14ac:dyDescent="0.25">
      <c r="A58" s="46">
        <v>44549</v>
      </c>
      <c r="B58">
        <v>157.02000000000001</v>
      </c>
      <c r="C58">
        <v>162.27000000000001</v>
      </c>
      <c r="D58">
        <v>148.5</v>
      </c>
    </row>
    <row r="59" spans="1:8" x14ac:dyDescent="0.25">
      <c r="A59" s="46">
        <v>44550</v>
      </c>
      <c r="B59">
        <v>151.26</v>
      </c>
      <c r="C59">
        <v>148.44</v>
      </c>
      <c r="D59">
        <v>142</v>
      </c>
      <c r="H59">
        <v>147.25</v>
      </c>
    </row>
    <row r="60" spans="1:8" x14ac:dyDescent="0.25">
      <c r="A60" s="46">
        <v>44551</v>
      </c>
      <c r="B60">
        <v>180</v>
      </c>
      <c r="C60">
        <v>183</v>
      </c>
      <c r="D60">
        <v>168</v>
      </c>
      <c r="E60">
        <v>174.63</v>
      </c>
      <c r="F60">
        <v>161</v>
      </c>
      <c r="H60">
        <v>172</v>
      </c>
    </row>
    <row r="61" spans="1:8" x14ac:dyDescent="0.25">
      <c r="A61" s="46">
        <v>44552</v>
      </c>
      <c r="B61">
        <v>190</v>
      </c>
      <c r="C61">
        <v>171.25</v>
      </c>
      <c r="D61">
        <v>175.3</v>
      </c>
      <c r="E61">
        <v>175</v>
      </c>
      <c r="F61">
        <v>174</v>
      </c>
      <c r="H61">
        <v>172</v>
      </c>
    </row>
    <row r="62" spans="1:8" x14ac:dyDescent="0.25">
      <c r="A62" s="46">
        <v>44553</v>
      </c>
      <c r="B62">
        <v>143.5</v>
      </c>
      <c r="C62">
        <v>126.78</v>
      </c>
      <c r="D62">
        <v>137</v>
      </c>
      <c r="E62">
        <v>14</v>
      </c>
      <c r="F62">
        <v>139.55000000000001</v>
      </c>
    </row>
    <row r="63" spans="1:8" x14ac:dyDescent="0.25">
      <c r="A63" s="46">
        <v>44554</v>
      </c>
      <c r="B63">
        <v>92.5</v>
      </c>
      <c r="C63">
        <v>100.97</v>
      </c>
      <c r="D63">
        <v>91</v>
      </c>
      <c r="E63">
        <v>107</v>
      </c>
      <c r="F63">
        <v>99</v>
      </c>
    </row>
    <row r="64" spans="1:8" x14ac:dyDescent="0.25">
      <c r="A64" s="46">
        <v>44555</v>
      </c>
      <c r="B64">
        <v>62</v>
      </c>
      <c r="C64">
        <v>67.38</v>
      </c>
      <c r="D64">
        <v>67</v>
      </c>
      <c r="E64">
        <v>90</v>
      </c>
    </row>
    <row r="65" spans="1:8" x14ac:dyDescent="0.25">
      <c r="A65" s="46">
        <v>44556</v>
      </c>
      <c r="B65">
        <v>81.650000000000006</v>
      </c>
      <c r="C65">
        <v>81.05</v>
      </c>
      <c r="D65">
        <v>85</v>
      </c>
    </row>
    <row r="66" spans="1:8" x14ac:dyDescent="0.25">
      <c r="A66" s="46">
        <v>44557</v>
      </c>
      <c r="B66">
        <v>91.07</v>
      </c>
      <c r="C66">
        <v>98.5</v>
      </c>
      <c r="D66">
        <v>90</v>
      </c>
      <c r="E66">
        <v>94</v>
      </c>
      <c r="H66">
        <v>96</v>
      </c>
    </row>
    <row r="67" spans="1:8" x14ac:dyDescent="0.25">
      <c r="A67" s="46">
        <v>44558</v>
      </c>
      <c r="B67">
        <v>89.77</v>
      </c>
      <c r="C67">
        <v>94</v>
      </c>
      <c r="D67">
        <v>90.64</v>
      </c>
      <c r="E67">
        <v>92.5</v>
      </c>
      <c r="H67">
        <v>99.35</v>
      </c>
    </row>
    <row r="68" spans="1:8" x14ac:dyDescent="0.25">
      <c r="A68" s="46">
        <v>44559</v>
      </c>
      <c r="B68">
        <v>91.48</v>
      </c>
      <c r="C68">
        <v>90</v>
      </c>
      <c r="D68">
        <v>97.31</v>
      </c>
      <c r="E68">
        <v>96.08</v>
      </c>
      <c r="F68">
        <v>97</v>
      </c>
      <c r="H68">
        <v>97</v>
      </c>
    </row>
    <row r="69" spans="1:8" x14ac:dyDescent="0.25">
      <c r="A69" s="46">
        <v>44560</v>
      </c>
      <c r="B69">
        <v>78.150000000000006</v>
      </c>
      <c r="C69">
        <v>76.81</v>
      </c>
      <c r="D69">
        <v>78</v>
      </c>
      <c r="E69">
        <v>79.25</v>
      </c>
      <c r="F69">
        <v>78</v>
      </c>
      <c r="H69">
        <v>86</v>
      </c>
    </row>
    <row r="70" spans="1:8" x14ac:dyDescent="0.25">
      <c r="A70" s="46">
        <v>44561</v>
      </c>
      <c r="B70">
        <v>62</v>
      </c>
      <c r="C70">
        <v>62.44</v>
      </c>
      <c r="D70">
        <v>61.71</v>
      </c>
      <c r="E70">
        <v>61.25</v>
      </c>
      <c r="F70">
        <v>60</v>
      </c>
      <c r="H70">
        <v>62.7</v>
      </c>
    </row>
    <row r="71" spans="1:8" x14ac:dyDescent="0.25">
      <c r="A71" s="46">
        <v>44562</v>
      </c>
      <c r="B71">
        <v>41.56</v>
      </c>
      <c r="C71">
        <v>48.56</v>
      </c>
      <c r="D71">
        <v>51.75</v>
      </c>
      <c r="E71">
        <v>60.5</v>
      </c>
    </row>
    <row r="72" spans="1:8" x14ac:dyDescent="0.25">
      <c r="A72" s="46">
        <v>44563</v>
      </c>
      <c r="B72">
        <v>57</v>
      </c>
      <c r="C72">
        <v>60.5</v>
      </c>
      <c r="D72">
        <v>54.5</v>
      </c>
    </row>
    <row r="73" spans="1:8" x14ac:dyDescent="0.25">
      <c r="A73" s="46">
        <v>44564</v>
      </c>
      <c r="B73">
        <v>79</v>
      </c>
      <c r="C73">
        <v>78.2</v>
      </c>
      <c r="D73">
        <v>77.8</v>
      </c>
      <c r="H73">
        <v>79.5</v>
      </c>
    </row>
    <row r="74" spans="1:8" x14ac:dyDescent="0.25">
      <c r="A74" s="46">
        <v>44565</v>
      </c>
      <c r="B74">
        <v>83.25</v>
      </c>
      <c r="C74">
        <v>85.87</v>
      </c>
      <c r="D74">
        <v>86.12</v>
      </c>
      <c r="E74">
        <v>88.51</v>
      </c>
      <c r="G74">
        <v>90</v>
      </c>
      <c r="H74">
        <v>85.5</v>
      </c>
    </row>
    <row r="75" spans="1:8" x14ac:dyDescent="0.25">
      <c r="A75" s="46">
        <v>44566</v>
      </c>
      <c r="B75">
        <v>93</v>
      </c>
      <c r="C75">
        <v>92.8</v>
      </c>
      <c r="D75">
        <v>90.5</v>
      </c>
      <c r="F75">
        <v>90.23</v>
      </c>
      <c r="H75">
        <v>94</v>
      </c>
    </row>
    <row r="76" spans="1:8" x14ac:dyDescent="0.25">
      <c r="A76" s="46">
        <v>44567</v>
      </c>
      <c r="B76">
        <v>95.35</v>
      </c>
      <c r="C76">
        <v>94.96</v>
      </c>
      <c r="F76">
        <v>93</v>
      </c>
    </row>
    <row r="77" spans="1:8" x14ac:dyDescent="0.25">
      <c r="A77" s="46">
        <v>44568</v>
      </c>
      <c r="B77">
        <v>88.78</v>
      </c>
      <c r="C77">
        <v>84.93</v>
      </c>
      <c r="D77">
        <v>82</v>
      </c>
      <c r="E77">
        <v>87.87</v>
      </c>
      <c r="F77">
        <v>83.5</v>
      </c>
    </row>
    <row r="78" spans="1:8" x14ac:dyDescent="0.25">
      <c r="A78" s="46">
        <v>44569</v>
      </c>
      <c r="B78">
        <v>81.45</v>
      </c>
      <c r="C78">
        <v>83.67</v>
      </c>
    </row>
    <row r="79" spans="1:8" x14ac:dyDescent="0.25">
      <c r="A79" s="46">
        <v>44570</v>
      </c>
      <c r="B79">
        <v>83.62</v>
      </c>
      <c r="C79">
        <v>90</v>
      </c>
      <c r="D79">
        <v>89.5</v>
      </c>
    </row>
    <row r="80" spans="1:8" x14ac:dyDescent="0.25">
      <c r="A80" s="46">
        <v>44571</v>
      </c>
      <c r="B80">
        <v>83.34</v>
      </c>
      <c r="C80">
        <v>83.4</v>
      </c>
      <c r="D80">
        <v>84.5</v>
      </c>
      <c r="E80">
        <v>85.96</v>
      </c>
      <c r="H80">
        <v>87.43</v>
      </c>
    </row>
    <row r="81" spans="1:8" x14ac:dyDescent="0.25">
      <c r="A81" s="46">
        <v>44572</v>
      </c>
      <c r="B81">
        <v>79.599999999999994</v>
      </c>
      <c r="C81">
        <v>81</v>
      </c>
      <c r="D81">
        <v>79.430000000000007</v>
      </c>
      <c r="H81">
        <v>78</v>
      </c>
    </row>
    <row r="82" spans="1:8" x14ac:dyDescent="0.25">
      <c r="A82" s="46">
        <v>44573</v>
      </c>
      <c r="B82">
        <v>77.150000000000006</v>
      </c>
      <c r="C82">
        <v>74.94</v>
      </c>
      <c r="D82">
        <v>75.19</v>
      </c>
      <c r="F82">
        <v>73.75</v>
      </c>
    </row>
    <row r="83" spans="1:8" x14ac:dyDescent="0.25">
      <c r="A83" s="46">
        <v>44574</v>
      </c>
      <c r="B83">
        <v>85.04</v>
      </c>
      <c r="C83">
        <v>83.47</v>
      </c>
      <c r="D83">
        <v>80</v>
      </c>
      <c r="E83">
        <v>80</v>
      </c>
      <c r="F83">
        <v>80.959999999999994</v>
      </c>
      <c r="H83">
        <v>81</v>
      </c>
    </row>
    <row r="84" spans="1:8" x14ac:dyDescent="0.25">
      <c r="A84" s="46">
        <v>44575</v>
      </c>
      <c r="B84">
        <v>90.48</v>
      </c>
      <c r="C84">
        <v>86</v>
      </c>
      <c r="D84">
        <v>84</v>
      </c>
      <c r="E84">
        <v>84.8</v>
      </c>
      <c r="F84">
        <v>84.07</v>
      </c>
    </row>
    <row r="85" spans="1:8" x14ac:dyDescent="0.25">
      <c r="A85" s="46">
        <v>44576</v>
      </c>
      <c r="B85">
        <v>90.5</v>
      </c>
      <c r="C85">
        <v>89.76</v>
      </c>
      <c r="D85">
        <v>89.5</v>
      </c>
    </row>
    <row r="86" spans="1:8" x14ac:dyDescent="0.25">
      <c r="A86" s="46">
        <v>44577</v>
      </c>
      <c r="B86">
        <v>92.07</v>
      </c>
      <c r="C86">
        <v>94.99</v>
      </c>
    </row>
    <row r="87" spans="1:8" x14ac:dyDescent="0.25">
      <c r="A87" s="46">
        <v>44578</v>
      </c>
      <c r="B87">
        <v>85.06</v>
      </c>
      <c r="C87">
        <v>78.5</v>
      </c>
      <c r="D87">
        <v>77</v>
      </c>
      <c r="E87">
        <v>84</v>
      </c>
      <c r="H87">
        <v>80.25</v>
      </c>
    </row>
    <row r="88" spans="1:8" x14ac:dyDescent="0.25">
      <c r="A88" s="46">
        <v>44579</v>
      </c>
      <c r="B88">
        <v>80.400000000000006</v>
      </c>
      <c r="C88">
        <v>80.5</v>
      </c>
      <c r="D88">
        <v>80</v>
      </c>
      <c r="E88">
        <v>79</v>
      </c>
      <c r="H88">
        <v>76.62</v>
      </c>
    </row>
    <row r="89" spans="1:8" x14ac:dyDescent="0.25">
      <c r="A89" s="46">
        <v>44580</v>
      </c>
      <c r="B89">
        <v>73.53</v>
      </c>
      <c r="C89">
        <v>74.400000000000006</v>
      </c>
      <c r="D89">
        <v>72.02</v>
      </c>
      <c r="H89">
        <v>71.900000000000006</v>
      </c>
    </row>
    <row r="90" spans="1:8" x14ac:dyDescent="0.25">
      <c r="A90" s="46">
        <v>44581</v>
      </c>
      <c r="B90">
        <v>73.319999999999993</v>
      </c>
      <c r="C90">
        <v>76</v>
      </c>
      <c r="D90">
        <v>71.900000000000006</v>
      </c>
      <c r="E90">
        <v>71.900000000000006</v>
      </c>
      <c r="F90">
        <v>72.319999999999993</v>
      </c>
      <c r="H90">
        <v>74</v>
      </c>
    </row>
    <row r="91" spans="1:8" x14ac:dyDescent="0.25">
      <c r="A91" s="46">
        <v>44582</v>
      </c>
      <c r="B91">
        <v>76.569999999999993</v>
      </c>
      <c r="C91">
        <v>79</v>
      </c>
      <c r="D91">
        <v>77.69</v>
      </c>
      <c r="E91">
        <v>77.650000000000006</v>
      </c>
      <c r="F91">
        <v>77</v>
      </c>
    </row>
    <row r="92" spans="1:8" x14ac:dyDescent="0.25">
      <c r="A92" s="46">
        <v>44583</v>
      </c>
      <c r="B92">
        <v>79.239999999999995</v>
      </c>
      <c r="C92">
        <v>79.989999999999995</v>
      </c>
      <c r="D92">
        <v>83.5</v>
      </c>
      <c r="E92">
        <v>84.9</v>
      </c>
    </row>
    <row r="93" spans="1:8" x14ac:dyDescent="0.25">
      <c r="A93" s="46">
        <v>44584</v>
      </c>
      <c r="B93">
        <v>84.93</v>
      </c>
      <c r="C93">
        <v>87</v>
      </c>
      <c r="D93">
        <v>84.99</v>
      </c>
      <c r="E93">
        <v>84.99</v>
      </c>
    </row>
    <row r="94" spans="1:8" x14ac:dyDescent="0.25">
      <c r="A94" s="46">
        <v>44585</v>
      </c>
      <c r="B94">
        <v>89.85</v>
      </c>
      <c r="C94">
        <v>90.4</v>
      </c>
      <c r="D94">
        <v>91.5</v>
      </c>
      <c r="H94">
        <v>89.5</v>
      </c>
    </row>
    <row r="95" spans="1:8" x14ac:dyDescent="0.25">
      <c r="A95" s="46">
        <v>44586</v>
      </c>
      <c r="B95">
        <v>89.99</v>
      </c>
      <c r="C95">
        <v>91.52</v>
      </c>
      <c r="F95">
        <v>91</v>
      </c>
      <c r="H95">
        <v>93</v>
      </c>
    </row>
    <row r="96" spans="1:8" x14ac:dyDescent="0.25">
      <c r="A96" s="46">
        <v>44587</v>
      </c>
      <c r="B96">
        <v>92.32</v>
      </c>
      <c r="C96">
        <v>90.83</v>
      </c>
      <c r="H96">
        <v>90.6</v>
      </c>
    </row>
    <row r="97" spans="1:8" x14ac:dyDescent="0.25">
      <c r="A97" s="46">
        <v>44588</v>
      </c>
      <c r="B97">
        <v>89.91</v>
      </c>
      <c r="C97">
        <v>90.97</v>
      </c>
      <c r="H97">
        <v>90.45</v>
      </c>
    </row>
    <row r="98" spans="1:8" x14ac:dyDescent="0.25">
      <c r="A98" s="46">
        <v>44589</v>
      </c>
      <c r="B98">
        <v>88.7</v>
      </c>
      <c r="C98">
        <v>91.99</v>
      </c>
      <c r="D98">
        <v>89.81</v>
      </c>
      <c r="E98">
        <v>90.42</v>
      </c>
      <c r="F98">
        <v>90.45</v>
      </c>
      <c r="H98">
        <v>91.4</v>
      </c>
    </row>
    <row r="99" spans="1:8" x14ac:dyDescent="0.25">
      <c r="A99" s="46">
        <v>44590</v>
      </c>
      <c r="B99">
        <v>93.49</v>
      </c>
      <c r="C99">
        <v>93.12</v>
      </c>
      <c r="D99">
        <v>92.2</v>
      </c>
    </row>
    <row r="100" spans="1:8" x14ac:dyDescent="0.25">
      <c r="A100" s="46">
        <v>44591</v>
      </c>
      <c r="B100">
        <v>91.07</v>
      </c>
      <c r="C100">
        <v>92.74</v>
      </c>
    </row>
    <row r="101" spans="1:8" x14ac:dyDescent="0.25">
      <c r="A101" s="46">
        <v>44592</v>
      </c>
      <c r="B101">
        <v>80.52</v>
      </c>
      <c r="C101">
        <v>82.29</v>
      </c>
      <c r="D101">
        <v>83.7</v>
      </c>
      <c r="E101">
        <v>83.72</v>
      </c>
      <c r="H101">
        <v>84.3</v>
      </c>
    </row>
    <row r="102" spans="1:8" x14ac:dyDescent="0.25">
      <c r="A102" s="46">
        <v>44593</v>
      </c>
      <c r="B102">
        <v>73.94</v>
      </c>
      <c r="C102">
        <v>76.02</v>
      </c>
      <c r="D102">
        <v>75.44</v>
      </c>
      <c r="E102">
        <v>79</v>
      </c>
      <c r="H102">
        <v>74.8</v>
      </c>
    </row>
    <row r="103" spans="1:8" x14ac:dyDescent="0.25">
      <c r="A103" s="46">
        <v>44594</v>
      </c>
      <c r="B103">
        <v>79.03</v>
      </c>
      <c r="C103">
        <v>79.25</v>
      </c>
      <c r="D103">
        <v>78.5</v>
      </c>
      <c r="F103">
        <v>77.75</v>
      </c>
      <c r="H103">
        <v>75.900000000000006</v>
      </c>
    </row>
    <row r="104" spans="1:8" x14ac:dyDescent="0.25">
      <c r="A104" s="46">
        <v>44595</v>
      </c>
      <c r="B104">
        <v>77.8</v>
      </c>
      <c r="C104">
        <v>78.66</v>
      </c>
      <c r="D104">
        <v>77.06</v>
      </c>
      <c r="E104">
        <v>76.099999999999994</v>
      </c>
      <c r="F104">
        <v>78.58</v>
      </c>
      <c r="H104">
        <v>78.45</v>
      </c>
    </row>
    <row r="105" spans="1:8" x14ac:dyDescent="0.25">
      <c r="A105" s="46">
        <v>44596</v>
      </c>
      <c r="B105">
        <v>79.45</v>
      </c>
      <c r="C105">
        <v>80.7</v>
      </c>
      <c r="D105">
        <v>80.86</v>
      </c>
      <c r="E105">
        <v>79.2</v>
      </c>
      <c r="F105">
        <v>79.400000000000006</v>
      </c>
      <c r="H105">
        <v>81.150000000000006</v>
      </c>
    </row>
    <row r="106" spans="1:8" x14ac:dyDescent="0.25">
      <c r="A106" s="46">
        <v>44597</v>
      </c>
      <c r="B106">
        <v>78.98</v>
      </c>
      <c r="C106">
        <v>79.239999999999995</v>
      </c>
      <c r="D106">
        <v>81</v>
      </c>
    </row>
    <row r="107" spans="1:8" x14ac:dyDescent="0.25">
      <c r="A107" s="46">
        <v>44598</v>
      </c>
      <c r="B107">
        <v>83.53</v>
      </c>
      <c r="C107">
        <v>81.58</v>
      </c>
    </row>
    <row r="108" spans="1:8" x14ac:dyDescent="0.25">
      <c r="A108" s="46">
        <v>44599</v>
      </c>
      <c r="B108">
        <v>76.5</v>
      </c>
      <c r="C108">
        <v>78.569999999999993</v>
      </c>
      <c r="D108">
        <v>77.989999999999995</v>
      </c>
      <c r="H108">
        <v>77.900000000000006</v>
      </c>
    </row>
    <row r="109" spans="1:8" x14ac:dyDescent="0.25">
      <c r="A109" s="46">
        <v>44600</v>
      </c>
      <c r="B109">
        <v>78.56</v>
      </c>
      <c r="C109">
        <v>79.11</v>
      </c>
      <c r="D109">
        <v>79.17</v>
      </c>
      <c r="E109">
        <v>77.319999999999993</v>
      </c>
      <c r="G109">
        <v>80.75</v>
      </c>
      <c r="H109">
        <v>79.349999999999994</v>
      </c>
    </row>
    <row r="110" spans="1:8" x14ac:dyDescent="0.25">
      <c r="A110" s="46">
        <v>44601</v>
      </c>
      <c r="B110">
        <v>74.94</v>
      </c>
      <c r="C110">
        <v>78</v>
      </c>
      <c r="D110">
        <v>75.8</v>
      </c>
      <c r="F110">
        <v>75.540000000000006</v>
      </c>
      <c r="H110">
        <v>74.650000000000006</v>
      </c>
    </row>
    <row r="111" spans="1:8" x14ac:dyDescent="0.25">
      <c r="A111" s="46">
        <v>44602</v>
      </c>
      <c r="B111">
        <v>77.5</v>
      </c>
      <c r="C111">
        <v>74.97</v>
      </c>
      <c r="D111">
        <v>74.25</v>
      </c>
      <c r="F111">
        <v>74.95</v>
      </c>
      <c r="H111">
        <v>73.5</v>
      </c>
    </row>
    <row r="112" spans="1:8" x14ac:dyDescent="0.25">
      <c r="A112" s="46">
        <v>44603</v>
      </c>
      <c r="B112">
        <v>75.86</v>
      </c>
      <c r="C112">
        <v>75.599999999999994</v>
      </c>
      <c r="D112">
        <v>74.5</v>
      </c>
      <c r="E112">
        <v>75.58</v>
      </c>
      <c r="F112">
        <v>76.7</v>
      </c>
      <c r="H112">
        <v>74.099999999999994</v>
      </c>
    </row>
    <row r="113" spans="1:8" x14ac:dyDescent="0.25">
      <c r="A113" s="46">
        <v>44604</v>
      </c>
      <c r="B113">
        <v>75.069999999999993</v>
      </c>
      <c r="C113">
        <v>77.27</v>
      </c>
      <c r="D113">
        <v>78.5</v>
      </c>
    </row>
    <row r="114" spans="1:8" x14ac:dyDescent="0.25">
      <c r="A114" s="46">
        <v>44605</v>
      </c>
      <c r="B114">
        <v>76.75</v>
      </c>
      <c r="C114">
        <v>79.44</v>
      </c>
    </row>
    <row r="115" spans="1:8" x14ac:dyDescent="0.25">
      <c r="A115" s="46">
        <v>44606</v>
      </c>
      <c r="B115">
        <v>78</v>
      </c>
      <c r="C115">
        <v>79.38</v>
      </c>
      <c r="H115">
        <v>79.900000000000006</v>
      </c>
    </row>
    <row r="116" spans="1:8" x14ac:dyDescent="0.25">
      <c r="A116" s="46">
        <v>44607</v>
      </c>
      <c r="B116">
        <v>70.31</v>
      </c>
      <c r="C116">
        <v>68.5</v>
      </c>
      <c r="D116">
        <v>70.09</v>
      </c>
      <c r="E116">
        <v>70.099999999999994</v>
      </c>
      <c r="H116">
        <v>70</v>
      </c>
    </row>
    <row r="117" spans="1:8" x14ac:dyDescent="0.25">
      <c r="A117" s="46">
        <v>44608</v>
      </c>
      <c r="B117">
        <v>66.2</v>
      </c>
      <c r="C117">
        <v>69.17</v>
      </c>
      <c r="D117">
        <v>68</v>
      </c>
      <c r="E117">
        <v>68.2</v>
      </c>
      <c r="F117">
        <v>70</v>
      </c>
      <c r="H117">
        <v>68.150000000000006</v>
      </c>
    </row>
    <row r="118" spans="1:8" x14ac:dyDescent="0.25">
      <c r="A118" s="46">
        <v>44609</v>
      </c>
      <c r="B118">
        <v>69.56</v>
      </c>
      <c r="C118">
        <v>71.930000000000007</v>
      </c>
      <c r="D118">
        <v>71</v>
      </c>
      <c r="E118">
        <v>71</v>
      </c>
      <c r="F118">
        <v>72.5</v>
      </c>
      <c r="H118">
        <v>70.56</v>
      </c>
    </row>
    <row r="119" spans="1:8" x14ac:dyDescent="0.25">
      <c r="A119" s="46">
        <v>44610</v>
      </c>
      <c r="B119">
        <v>66.099999999999994</v>
      </c>
      <c r="C119">
        <v>69.5</v>
      </c>
      <c r="D119">
        <v>72.900000000000006</v>
      </c>
      <c r="E119">
        <v>71.98</v>
      </c>
      <c r="F119">
        <v>70.34</v>
      </c>
      <c r="H119">
        <v>71.5</v>
      </c>
    </row>
    <row r="120" spans="1:8" x14ac:dyDescent="0.25">
      <c r="A120" s="46">
        <v>44611</v>
      </c>
      <c r="B120">
        <v>73.069999999999993</v>
      </c>
      <c r="C120">
        <v>73.97</v>
      </c>
      <c r="D120">
        <v>72</v>
      </c>
    </row>
    <row r="121" spans="1:8" x14ac:dyDescent="0.25">
      <c r="A121" s="46">
        <v>44612</v>
      </c>
      <c r="B121">
        <v>77.150000000000006</v>
      </c>
      <c r="C121">
        <v>77.61</v>
      </c>
    </row>
    <row r="122" spans="1:8" x14ac:dyDescent="0.25">
      <c r="A122" s="46">
        <v>44613</v>
      </c>
      <c r="B122">
        <v>68.95</v>
      </c>
      <c r="C122">
        <v>70.98</v>
      </c>
      <c r="F122">
        <v>73.5</v>
      </c>
      <c r="H122">
        <v>71.55</v>
      </c>
    </row>
    <row r="123" spans="1:8" x14ac:dyDescent="0.25">
      <c r="A123" s="46">
        <v>44614</v>
      </c>
      <c r="B123">
        <v>78.5</v>
      </c>
      <c r="C123">
        <v>78.73</v>
      </c>
      <c r="F123">
        <v>80</v>
      </c>
      <c r="H123">
        <v>78.099999999999994</v>
      </c>
    </row>
    <row r="124" spans="1:8" x14ac:dyDescent="0.25">
      <c r="A124" s="46">
        <v>44615</v>
      </c>
      <c r="B124">
        <v>83.3</v>
      </c>
      <c r="C124">
        <v>87.53</v>
      </c>
      <c r="D124">
        <v>85</v>
      </c>
      <c r="E124">
        <v>85</v>
      </c>
      <c r="F124">
        <v>84.5</v>
      </c>
      <c r="H124">
        <v>86.45</v>
      </c>
    </row>
    <row r="125" spans="1:8" x14ac:dyDescent="0.25">
      <c r="A125" s="46">
        <v>44616</v>
      </c>
      <c r="B125">
        <v>106.93</v>
      </c>
      <c r="C125">
        <v>113.05</v>
      </c>
      <c r="D125">
        <v>116</v>
      </c>
      <c r="E125">
        <v>115</v>
      </c>
      <c r="F125">
        <v>114.8</v>
      </c>
    </row>
    <row r="126" spans="1:8" x14ac:dyDescent="0.25">
      <c r="A126" s="46">
        <v>44617</v>
      </c>
      <c r="B126">
        <v>96</v>
      </c>
      <c r="C126">
        <v>90.64</v>
      </c>
      <c r="D126">
        <v>91.79</v>
      </c>
      <c r="E126">
        <v>90.9</v>
      </c>
      <c r="F126">
        <v>88</v>
      </c>
    </row>
    <row r="127" spans="1:8" x14ac:dyDescent="0.25">
      <c r="A127" s="46">
        <v>44618</v>
      </c>
      <c r="B127">
        <v>97</v>
      </c>
      <c r="C127">
        <v>101.16</v>
      </c>
      <c r="D127">
        <v>100</v>
      </c>
      <c r="E127">
        <v>100</v>
      </c>
    </row>
    <row r="128" spans="1:8" x14ac:dyDescent="0.25">
      <c r="A128" s="46">
        <v>44619</v>
      </c>
      <c r="B128">
        <v>105.6</v>
      </c>
      <c r="C128">
        <v>107.54</v>
      </c>
      <c r="D128">
        <v>104</v>
      </c>
    </row>
    <row r="129" spans="1:8" x14ac:dyDescent="0.25">
      <c r="A129" s="46">
        <v>44620</v>
      </c>
      <c r="B129">
        <v>97.36</v>
      </c>
      <c r="C129">
        <v>99.72</v>
      </c>
      <c r="D129">
        <v>101.5</v>
      </c>
      <c r="H129">
        <v>97</v>
      </c>
    </row>
    <row r="130" spans="1:8" x14ac:dyDescent="0.25">
      <c r="A130" s="46">
        <v>44621</v>
      </c>
      <c r="B130">
        <v>121</v>
      </c>
      <c r="C130">
        <v>122.1</v>
      </c>
      <c r="D130">
        <v>120</v>
      </c>
      <c r="F130">
        <v>115.45</v>
      </c>
      <c r="G130">
        <v>116</v>
      </c>
      <c r="H130">
        <v>115</v>
      </c>
    </row>
    <row r="131" spans="1:8" x14ac:dyDescent="0.25">
      <c r="A131" s="46">
        <v>44622</v>
      </c>
      <c r="B131">
        <v>145.02000000000001</v>
      </c>
      <c r="C131">
        <v>163.72999999999999</v>
      </c>
      <c r="E131">
        <v>166</v>
      </c>
      <c r="F131">
        <v>165</v>
      </c>
      <c r="G131">
        <v>170</v>
      </c>
      <c r="H131">
        <v>170.92</v>
      </c>
    </row>
    <row r="132" spans="1:8" x14ac:dyDescent="0.25">
      <c r="A132" s="46">
        <v>44623</v>
      </c>
      <c r="B132">
        <v>150.78</v>
      </c>
      <c r="C132">
        <v>151.58000000000001</v>
      </c>
      <c r="D132">
        <v>160</v>
      </c>
      <c r="E132">
        <v>160</v>
      </c>
      <c r="F132">
        <v>157.72999999999999</v>
      </c>
    </row>
    <row r="133" spans="1:8" x14ac:dyDescent="0.25">
      <c r="A133" s="46">
        <v>44624</v>
      </c>
      <c r="B133">
        <v>187</v>
      </c>
      <c r="C133">
        <v>195.08</v>
      </c>
      <c r="D133">
        <v>195.18</v>
      </c>
      <c r="E133">
        <v>197.84</v>
      </c>
      <c r="F133">
        <v>190.07</v>
      </c>
      <c r="G133">
        <v>183.2</v>
      </c>
      <c r="H133">
        <v>191</v>
      </c>
    </row>
    <row r="134" spans="1:8" x14ac:dyDescent="0.25">
      <c r="A134" s="46">
        <v>44625</v>
      </c>
      <c r="B134">
        <v>186.06</v>
      </c>
      <c r="C134">
        <v>189.8</v>
      </c>
      <c r="D134">
        <v>198.82</v>
      </c>
    </row>
    <row r="135" spans="1:8" x14ac:dyDescent="0.25">
      <c r="A135" s="46">
        <v>44626</v>
      </c>
      <c r="B135">
        <v>197</v>
      </c>
      <c r="C135">
        <v>194.15</v>
      </c>
    </row>
    <row r="136" spans="1:8" x14ac:dyDescent="0.25">
      <c r="A136" s="46">
        <v>44627</v>
      </c>
      <c r="B136">
        <v>221.44</v>
      </c>
      <c r="C136">
        <v>214.36</v>
      </c>
      <c r="D136">
        <v>219.95</v>
      </c>
      <c r="E136">
        <v>220</v>
      </c>
    </row>
    <row r="137" spans="1:8" x14ac:dyDescent="0.25">
      <c r="A137" s="46">
        <v>44628</v>
      </c>
      <c r="B137">
        <v>209.64</v>
      </c>
      <c r="C137">
        <v>200.9</v>
      </c>
      <c r="D137">
        <v>195</v>
      </c>
      <c r="H137">
        <v>202</v>
      </c>
    </row>
    <row r="138" spans="1:8" x14ac:dyDescent="0.25">
      <c r="A138" s="46">
        <v>44629</v>
      </c>
      <c r="B138">
        <v>150</v>
      </c>
      <c r="C138">
        <v>143.9</v>
      </c>
    </row>
    <row r="139" spans="1:8" x14ac:dyDescent="0.25">
      <c r="A139" s="46">
        <v>44630</v>
      </c>
      <c r="B139">
        <v>114</v>
      </c>
      <c r="C139">
        <v>118</v>
      </c>
      <c r="D139">
        <v>116.59</v>
      </c>
      <c r="F139">
        <v>115</v>
      </c>
      <c r="H139">
        <v>122.5</v>
      </c>
    </row>
    <row r="140" spans="1:8" x14ac:dyDescent="0.25">
      <c r="A140" s="46">
        <v>44631</v>
      </c>
      <c r="B140">
        <v>124.18</v>
      </c>
      <c r="C140">
        <v>119.17</v>
      </c>
      <c r="D140">
        <v>119.99</v>
      </c>
      <c r="E140">
        <v>124.32</v>
      </c>
      <c r="F140">
        <v>120.98</v>
      </c>
      <c r="H140">
        <v>120</v>
      </c>
    </row>
    <row r="141" spans="1:8" x14ac:dyDescent="0.25">
      <c r="A141" s="46">
        <v>44632</v>
      </c>
      <c r="B141">
        <v>104.5</v>
      </c>
      <c r="C141">
        <v>110.47</v>
      </c>
      <c r="D141">
        <v>107</v>
      </c>
    </row>
    <row r="142" spans="1:8" x14ac:dyDescent="0.25">
      <c r="A142" s="46">
        <v>44633</v>
      </c>
      <c r="B142">
        <v>118.92</v>
      </c>
      <c r="C142">
        <v>119.85</v>
      </c>
    </row>
    <row r="143" spans="1:8" x14ac:dyDescent="0.25">
      <c r="A143" s="46">
        <v>44634</v>
      </c>
      <c r="B143">
        <v>104.5</v>
      </c>
      <c r="C143">
        <v>105.08</v>
      </c>
      <c r="D143">
        <v>102.88</v>
      </c>
      <c r="E143">
        <v>102</v>
      </c>
      <c r="H143">
        <v>116</v>
      </c>
    </row>
    <row r="144" spans="1:8" x14ac:dyDescent="0.25">
      <c r="A144" s="46">
        <v>44635</v>
      </c>
      <c r="B144">
        <v>107.63</v>
      </c>
      <c r="C144">
        <v>108.33</v>
      </c>
      <c r="D144">
        <v>108.02</v>
      </c>
      <c r="H144">
        <v>110</v>
      </c>
    </row>
    <row r="145" spans="1:8" x14ac:dyDescent="0.25">
      <c r="A145" s="46">
        <v>44636</v>
      </c>
      <c r="B145">
        <v>101</v>
      </c>
      <c r="C145">
        <v>100.5</v>
      </c>
      <c r="D145">
        <v>98.05</v>
      </c>
      <c r="H145">
        <v>98.3</v>
      </c>
    </row>
    <row r="146" spans="1:8" x14ac:dyDescent="0.25">
      <c r="A146" s="46">
        <v>44637</v>
      </c>
      <c r="B146">
        <v>100</v>
      </c>
      <c r="C146">
        <v>100.8</v>
      </c>
      <c r="D146">
        <v>99.49</v>
      </c>
      <c r="E146">
        <v>100</v>
      </c>
      <c r="F146">
        <v>100.17</v>
      </c>
      <c r="H146">
        <v>104.4</v>
      </c>
    </row>
    <row r="147" spans="1:8" x14ac:dyDescent="0.25">
      <c r="A147" s="46">
        <v>44638</v>
      </c>
      <c r="B147">
        <v>103.4</v>
      </c>
      <c r="C147">
        <v>97.76</v>
      </c>
      <c r="D147">
        <v>98.48</v>
      </c>
      <c r="E147">
        <v>96.65</v>
      </c>
      <c r="F147">
        <v>96.61</v>
      </c>
      <c r="H147">
        <v>99.22</v>
      </c>
    </row>
    <row r="148" spans="1:8" x14ac:dyDescent="0.25">
      <c r="A148" s="46">
        <v>44639</v>
      </c>
      <c r="B148">
        <v>93.75</v>
      </c>
      <c r="C148">
        <v>91</v>
      </c>
      <c r="D148">
        <v>91.3</v>
      </c>
    </row>
    <row r="149" spans="1:8" x14ac:dyDescent="0.25">
      <c r="A149" s="46">
        <v>44640</v>
      </c>
      <c r="B149">
        <v>95.31</v>
      </c>
      <c r="C149">
        <v>98.01</v>
      </c>
    </row>
    <row r="150" spans="1:8" x14ac:dyDescent="0.25">
      <c r="A150" s="46">
        <v>44641</v>
      </c>
      <c r="B150">
        <v>93.13</v>
      </c>
      <c r="C150">
        <v>93.34</v>
      </c>
      <c r="D150">
        <v>93.6</v>
      </c>
      <c r="E150">
        <v>95.09</v>
      </c>
      <c r="H150">
        <v>94.4</v>
      </c>
    </row>
    <row r="151" spans="1:8" x14ac:dyDescent="0.25">
      <c r="A151" s="46">
        <v>44642</v>
      </c>
      <c r="B151">
        <v>91.83</v>
      </c>
      <c r="C151">
        <v>92.4</v>
      </c>
      <c r="D151">
        <v>95.13</v>
      </c>
      <c r="E151">
        <v>95</v>
      </c>
      <c r="F151">
        <v>95.75</v>
      </c>
      <c r="H151">
        <v>94.45</v>
      </c>
    </row>
    <row r="152" spans="1:8" x14ac:dyDescent="0.25">
      <c r="A152" s="46">
        <v>44643</v>
      </c>
      <c r="B152">
        <v>103</v>
      </c>
      <c r="C152">
        <v>102</v>
      </c>
      <c r="D152">
        <v>115</v>
      </c>
      <c r="E152">
        <v>100</v>
      </c>
      <c r="F152">
        <v>105</v>
      </c>
      <c r="G152">
        <v>109.05</v>
      </c>
      <c r="H152">
        <v>105</v>
      </c>
    </row>
    <row r="153" spans="1:8" x14ac:dyDescent="0.25">
      <c r="A153" s="46">
        <v>44644</v>
      </c>
      <c r="B153">
        <v>103.75</v>
      </c>
      <c r="C153">
        <v>102.64</v>
      </c>
      <c r="D153">
        <v>104.91</v>
      </c>
      <c r="E153">
        <v>117.81</v>
      </c>
      <c r="F153">
        <v>114.64</v>
      </c>
      <c r="H153">
        <v>101</v>
      </c>
    </row>
    <row r="154" spans="1:8" x14ac:dyDescent="0.25">
      <c r="A154" s="46">
        <v>44645</v>
      </c>
      <c r="B154">
        <v>99.8</v>
      </c>
      <c r="C154">
        <v>95.2</v>
      </c>
      <c r="D154">
        <v>94.95</v>
      </c>
      <c r="E154">
        <v>94.54</v>
      </c>
      <c r="F154">
        <v>93.94</v>
      </c>
      <c r="H154">
        <v>100</v>
      </c>
    </row>
    <row r="155" spans="1:8" x14ac:dyDescent="0.25">
      <c r="A155" s="46">
        <v>44646</v>
      </c>
      <c r="B155">
        <v>95.4</v>
      </c>
      <c r="C155">
        <v>91.46</v>
      </c>
      <c r="D155">
        <v>90.74</v>
      </c>
    </row>
    <row r="156" spans="1:8" x14ac:dyDescent="0.25">
      <c r="A156" s="46">
        <v>44647</v>
      </c>
      <c r="B156">
        <v>95</v>
      </c>
      <c r="C156">
        <v>96.2</v>
      </c>
    </row>
    <row r="157" spans="1:8" x14ac:dyDescent="0.25">
      <c r="A157" s="46">
        <v>44648</v>
      </c>
      <c r="B157">
        <v>102</v>
      </c>
      <c r="C157">
        <v>102.5</v>
      </c>
      <c r="D157">
        <v>101.85</v>
      </c>
      <c r="H157">
        <v>100.5</v>
      </c>
    </row>
    <row r="158" spans="1:8" x14ac:dyDescent="0.25">
      <c r="A158" s="46">
        <v>44649</v>
      </c>
      <c r="B158">
        <v>100.92</v>
      </c>
      <c r="C158">
        <v>102.25</v>
      </c>
      <c r="E158">
        <v>108</v>
      </c>
      <c r="H158">
        <v>104.2</v>
      </c>
    </row>
    <row r="159" spans="1:8" x14ac:dyDescent="0.25">
      <c r="A159" s="46">
        <v>44650</v>
      </c>
      <c r="B159">
        <v>109.71</v>
      </c>
      <c r="C159">
        <v>112.46</v>
      </c>
      <c r="H159">
        <v>112.53</v>
      </c>
    </row>
    <row r="160" spans="1:8" x14ac:dyDescent="0.25">
      <c r="A160" s="46">
        <v>44651</v>
      </c>
      <c r="B160">
        <v>122</v>
      </c>
      <c r="C160">
        <v>119.99</v>
      </c>
      <c r="F160">
        <v>115.06</v>
      </c>
      <c r="H160">
        <v>115.96</v>
      </c>
    </row>
    <row r="161" spans="1:8" x14ac:dyDescent="0.25">
      <c r="A161" s="46">
        <v>44652</v>
      </c>
      <c r="B161">
        <v>115.41</v>
      </c>
      <c r="C161">
        <v>113.29</v>
      </c>
      <c r="D161">
        <v>110</v>
      </c>
      <c r="E161">
        <v>105.91</v>
      </c>
      <c r="F161">
        <v>106.8</v>
      </c>
      <c r="H161">
        <v>117.75</v>
      </c>
    </row>
    <row r="162" spans="1:8" x14ac:dyDescent="0.25">
      <c r="A162" s="46">
        <v>44653</v>
      </c>
      <c r="B162">
        <v>114.39</v>
      </c>
      <c r="C162">
        <v>115.04</v>
      </c>
      <c r="D162">
        <v>115.5</v>
      </c>
    </row>
    <row r="163" spans="1:8" x14ac:dyDescent="0.25">
      <c r="A163" s="46">
        <v>44654</v>
      </c>
      <c r="B163">
        <v>111.1</v>
      </c>
      <c r="C163">
        <v>115.98</v>
      </c>
    </row>
    <row r="164" spans="1:8" x14ac:dyDescent="0.25">
      <c r="A164" s="46">
        <v>44655</v>
      </c>
      <c r="B164">
        <v>106</v>
      </c>
      <c r="C164">
        <v>107</v>
      </c>
      <c r="D164">
        <v>103.45</v>
      </c>
      <c r="E164">
        <v>104</v>
      </c>
      <c r="H164">
        <v>103.95</v>
      </c>
    </row>
    <row r="165" spans="1:8" x14ac:dyDescent="0.25">
      <c r="A165" s="46">
        <v>44656</v>
      </c>
      <c r="B165">
        <v>104.68</v>
      </c>
      <c r="C165">
        <v>101.95</v>
      </c>
      <c r="D165">
        <v>106.61</v>
      </c>
      <c r="H165">
        <v>101.5</v>
      </c>
    </row>
    <row r="166" spans="1:8" x14ac:dyDescent="0.25">
      <c r="A166" s="46">
        <v>44657</v>
      </c>
      <c r="B166">
        <v>99.72</v>
      </c>
      <c r="C166">
        <v>101.18</v>
      </c>
      <c r="D166">
        <v>101.14</v>
      </c>
      <c r="F166">
        <v>105</v>
      </c>
      <c r="H166">
        <v>100.33</v>
      </c>
    </row>
    <row r="167" spans="1:8" x14ac:dyDescent="0.25">
      <c r="A167" s="46">
        <v>44658</v>
      </c>
      <c r="B167">
        <v>99.25</v>
      </c>
      <c r="C167">
        <v>94.33</v>
      </c>
      <c r="F167">
        <v>95</v>
      </c>
      <c r="H167">
        <v>95.75</v>
      </c>
    </row>
    <row r="168" spans="1:8" x14ac:dyDescent="0.25">
      <c r="A168" s="46">
        <v>44659</v>
      </c>
      <c r="B168">
        <v>90.95</v>
      </c>
      <c r="C168">
        <v>96.16</v>
      </c>
      <c r="D168">
        <v>90</v>
      </c>
      <c r="E168">
        <v>92</v>
      </c>
      <c r="F168">
        <v>94.61</v>
      </c>
      <c r="H168">
        <v>93.6</v>
      </c>
    </row>
    <row r="169" spans="1:8" x14ac:dyDescent="0.25">
      <c r="A169" s="46">
        <v>44660</v>
      </c>
      <c r="B169">
        <v>105.99</v>
      </c>
      <c r="C169">
        <v>100.77</v>
      </c>
      <c r="D169">
        <v>101.3</v>
      </c>
    </row>
    <row r="170" spans="1:8" x14ac:dyDescent="0.25">
      <c r="A170" s="46">
        <v>44661</v>
      </c>
      <c r="B170">
        <v>95.17</v>
      </c>
      <c r="C170">
        <v>97.01</v>
      </c>
      <c r="D170">
        <v>100</v>
      </c>
    </row>
    <row r="171" spans="1:8" x14ac:dyDescent="0.25">
      <c r="A171" s="46">
        <v>44662</v>
      </c>
      <c r="B171">
        <v>85</v>
      </c>
      <c r="C171">
        <v>94</v>
      </c>
      <c r="D171">
        <v>91.85</v>
      </c>
      <c r="E171">
        <v>92</v>
      </c>
      <c r="H171">
        <v>92.5</v>
      </c>
    </row>
    <row r="172" spans="1:8" x14ac:dyDescent="0.25">
      <c r="A172" s="46">
        <v>44663</v>
      </c>
      <c r="B172">
        <v>97</v>
      </c>
      <c r="C172">
        <v>94.2</v>
      </c>
      <c r="D172">
        <v>93.72</v>
      </c>
      <c r="E172">
        <v>92.75</v>
      </c>
      <c r="F172">
        <v>94</v>
      </c>
      <c r="H172">
        <v>91.95</v>
      </c>
    </row>
    <row r="173" spans="1:8" x14ac:dyDescent="0.25">
      <c r="A173" s="46">
        <v>44664</v>
      </c>
      <c r="B173">
        <v>92.99</v>
      </c>
      <c r="C173">
        <v>91.02</v>
      </c>
      <c r="D173">
        <v>92.76</v>
      </c>
      <c r="E173">
        <v>91</v>
      </c>
      <c r="F173">
        <v>93</v>
      </c>
      <c r="H173">
        <v>92.95</v>
      </c>
    </row>
    <row r="174" spans="1:8" x14ac:dyDescent="0.25">
      <c r="A174" s="46">
        <v>44665</v>
      </c>
      <c r="B174">
        <v>71</v>
      </c>
      <c r="C174">
        <v>77.430000000000007</v>
      </c>
      <c r="D174">
        <v>70</v>
      </c>
      <c r="E174">
        <v>70</v>
      </c>
      <c r="F174">
        <v>70</v>
      </c>
      <c r="H174">
        <v>83</v>
      </c>
    </row>
    <row r="175" spans="1:8" x14ac:dyDescent="0.25">
      <c r="A175" s="46">
        <v>44666</v>
      </c>
      <c r="B175">
        <v>61</v>
      </c>
      <c r="C175">
        <v>71.5</v>
      </c>
      <c r="D175">
        <v>73</v>
      </c>
      <c r="E175">
        <v>70</v>
      </c>
    </row>
    <row r="176" spans="1:8" x14ac:dyDescent="0.25">
      <c r="A176" s="46">
        <v>44667</v>
      </c>
      <c r="B176">
        <v>66</v>
      </c>
      <c r="C176">
        <v>71.19</v>
      </c>
      <c r="E176">
        <v>75.069999999999993</v>
      </c>
    </row>
    <row r="177" spans="1:8" x14ac:dyDescent="0.25">
      <c r="A177" s="46">
        <v>44668</v>
      </c>
      <c r="B177">
        <v>52</v>
      </c>
      <c r="C177">
        <v>55.13</v>
      </c>
      <c r="D177">
        <v>64</v>
      </c>
      <c r="E177">
        <v>70.459999999999994</v>
      </c>
    </row>
    <row r="178" spans="1:8" x14ac:dyDescent="0.25">
      <c r="A178" s="46">
        <v>44669</v>
      </c>
      <c r="B178">
        <v>49.59</v>
      </c>
      <c r="C178">
        <v>64.66</v>
      </c>
      <c r="D178">
        <v>65</v>
      </c>
      <c r="E178">
        <v>63.97</v>
      </c>
    </row>
    <row r="179" spans="1:8" x14ac:dyDescent="0.25">
      <c r="A179" s="46">
        <v>44670</v>
      </c>
      <c r="B179">
        <v>70.569999999999993</v>
      </c>
      <c r="C179">
        <v>78.23</v>
      </c>
      <c r="D179">
        <v>74.75</v>
      </c>
      <c r="E179">
        <v>76.95</v>
      </c>
      <c r="F179">
        <v>69</v>
      </c>
      <c r="H179">
        <v>79.2</v>
      </c>
    </row>
    <row r="180" spans="1:8" x14ac:dyDescent="0.25">
      <c r="A180" s="46">
        <v>44671</v>
      </c>
      <c r="B180">
        <v>83.27</v>
      </c>
      <c r="C180">
        <v>80.989999999999995</v>
      </c>
      <c r="D180">
        <v>80.7</v>
      </c>
      <c r="E180">
        <v>70</v>
      </c>
      <c r="F180">
        <v>81</v>
      </c>
      <c r="H180">
        <v>81</v>
      </c>
    </row>
    <row r="181" spans="1:8" x14ac:dyDescent="0.25">
      <c r="A181" s="46">
        <v>44672</v>
      </c>
      <c r="B181">
        <v>88.91</v>
      </c>
      <c r="C181">
        <v>86.5</v>
      </c>
      <c r="D181">
        <v>86.05</v>
      </c>
      <c r="E181">
        <v>86.05</v>
      </c>
      <c r="F181">
        <v>85</v>
      </c>
      <c r="H181">
        <v>89.5</v>
      </c>
    </row>
    <row r="182" spans="1:8" x14ac:dyDescent="0.25">
      <c r="A182" s="46">
        <v>44673</v>
      </c>
      <c r="B182">
        <v>81</v>
      </c>
      <c r="C182">
        <v>72.459999999999994</v>
      </c>
      <c r="D182">
        <v>61.01</v>
      </c>
      <c r="E182">
        <v>74.06</v>
      </c>
      <c r="F182">
        <v>63</v>
      </c>
      <c r="H182">
        <v>77</v>
      </c>
    </row>
    <row r="183" spans="1:8" x14ac:dyDescent="0.25">
      <c r="A183" s="46">
        <v>44674</v>
      </c>
      <c r="B183">
        <v>90.01</v>
      </c>
      <c r="C183">
        <v>83.56</v>
      </c>
      <c r="D183">
        <v>85.5</v>
      </c>
    </row>
    <row r="184" spans="1:8" x14ac:dyDescent="0.25">
      <c r="A184" s="46">
        <v>44675</v>
      </c>
      <c r="B184">
        <v>92</v>
      </c>
      <c r="C184">
        <v>89.27</v>
      </c>
      <c r="D184">
        <v>87.69</v>
      </c>
      <c r="E184">
        <v>87</v>
      </c>
    </row>
    <row r="185" spans="1:8" x14ac:dyDescent="0.25">
      <c r="A185" s="46">
        <v>44676</v>
      </c>
      <c r="B185">
        <v>84.21</v>
      </c>
      <c r="C185">
        <v>79.95</v>
      </c>
      <c r="D185">
        <v>80.5</v>
      </c>
      <c r="E185">
        <v>81.010000000000005</v>
      </c>
      <c r="H185">
        <v>82.26</v>
      </c>
    </row>
    <row r="186" spans="1:8" x14ac:dyDescent="0.25">
      <c r="A186" s="46">
        <v>44677</v>
      </c>
      <c r="B186">
        <v>82.1</v>
      </c>
      <c r="C186">
        <v>82.79</v>
      </c>
      <c r="D186">
        <v>82.5</v>
      </c>
      <c r="E186">
        <v>77.5</v>
      </c>
      <c r="F186">
        <v>78</v>
      </c>
      <c r="H186">
        <v>80.31</v>
      </c>
    </row>
    <row r="187" spans="1:8" x14ac:dyDescent="0.25">
      <c r="A187" s="46">
        <v>44678</v>
      </c>
      <c r="B187">
        <v>85.83</v>
      </c>
      <c r="C187">
        <v>90.08</v>
      </c>
      <c r="D187">
        <v>87.2</v>
      </c>
      <c r="H187">
        <v>85.29</v>
      </c>
    </row>
    <row r="188" spans="1:8" x14ac:dyDescent="0.25">
      <c r="A188" s="46">
        <v>44679</v>
      </c>
      <c r="B188">
        <v>80.5</v>
      </c>
      <c r="C188">
        <v>76.88</v>
      </c>
      <c r="D188">
        <v>77.5</v>
      </c>
      <c r="F188">
        <v>75.25</v>
      </c>
      <c r="H188">
        <v>78.8</v>
      </c>
    </row>
    <row r="189" spans="1:8" x14ac:dyDescent="0.25">
      <c r="A189" s="46">
        <v>44680</v>
      </c>
      <c r="B189">
        <v>80.209999999999994</v>
      </c>
      <c r="C189">
        <v>77.47</v>
      </c>
      <c r="D189">
        <v>74.2</v>
      </c>
      <c r="E189">
        <v>78.31</v>
      </c>
      <c r="F189">
        <v>74.599999999999994</v>
      </c>
      <c r="H189">
        <v>78.5</v>
      </c>
    </row>
    <row r="190" spans="1:8" x14ac:dyDescent="0.25">
      <c r="A190" s="46">
        <v>44681</v>
      </c>
      <c r="B190">
        <v>71.489999999999995</v>
      </c>
      <c r="C190">
        <v>75.55</v>
      </c>
      <c r="D190">
        <v>77</v>
      </c>
      <c r="E190">
        <v>76.25</v>
      </c>
    </row>
    <row r="191" spans="1:8" x14ac:dyDescent="0.25">
      <c r="A191" s="46">
        <v>44682</v>
      </c>
      <c r="B191">
        <v>77.75</v>
      </c>
      <c r="C191">
        <v>85</v>
      </c>
      <c r="D191">
        <v>81</v>
      </c>
    </row>
    <row r="192" spans="1:8" x14ac:dyDescent="0.25">
      <c r="A192" s="46">
        <v>44683</v>
      </c>
      <c r="B192">
        <v>80.290000000000006</v>
      </c>
      <c r="C192">
        <v>83.12</v>
      </c>
      <c r="D192">
        <v>82.6</v>
      </c>
      <c r="H192">
        <v>82.62</v>
      </c>
    </row>
    <row r="193" spans="1:8" x14ac:dyDescent="0.25">
      <c r="A193" s="46">
        <v>44684</v>
      </c>
      <c r="B193">
        <v>81.73</v>
      </c>
      <c r="C193">
        <v>81.99</v>
      </c>
      <c r="D193">
        <v>80.25</v>
      </c>
      <c r="E193">
        <v>81</v>
      </c>
      <c r="H193">
        <v>78</v>
      </c>
    </row>
    <row r="194" spans="1:8" x14ac:dyDescent="0.25">
      <c r="A194" s="46">
        <v>44685</v>
      </c>
      <c r="B194">
        <v>84.05</v>
      </c>
      <c r="C194">
        <v>82</v>
      </c>
      <c r="D194">
        <v>81.53</v>
      </c>
      <c r="H194">
        <v>82.56</v>
      </c>
    </row>
    <row r="195" spans="1:8" x14ac:dyDescent="0.25">
      <c r="A195" s="46">
        <v>44686</v>
      </c>
      <c r="B195">
        <v>87.17</v>
      </c>
      <c r="C195">
        <v>87</v>
      </c>
      <c r="F195">
        <v>83.11</v>
      </c>
      <c r="H195">
        <v>82.61</v>
      </c>
    </row>
    <row r="196" spans="1:8" x14ac:dyDescent="0.25">
      <c r="A196" s="46">
        <v>44687</v>
      </c>
      <c r="B196">
        <v>82.46</v>
      </c>
      <c r="C196">
        <v>77.88</v>
      </c>
      <c r="D196">
        <v>77</v>
      </c>
      <c r="E196">
        <v>74.849999999999994</v>
      </c>
      <c r="F196">
        <v>79.7</v>
      </c>
      <c r="H196">
        <v>80</v>
      </c>
    </row>
    <row r="197" spans="1:8" x14ac:dyDescent="0.25">
      <c r="A197" s="46">
        <v>44688</v>
      </c>
      <c r="B197">
        <v>78.25</v>
      </c>
      <c r="C197">
        <v>80.64</v>
      </c>
      <c r="D197">
        <v>79.92</v>
      </c>
    </row>
    <row r="198" spans="1:8" x14ac:dyDescent="0.25">
      <c r="A198" s="46">
        <v>44689</v>
      </c>
      <c r="B198">
        <v>83.97</v>
      </c>
      <c r="C198">
        <v>84</v>
      </c>
      <c r="D198">
        <v>84</v>
      </c>
      <c r="E198">
        <v>85</v>
      </c>
    </row>
    <row r="199" spans="1:8" x14ac:dyDescent="0.25">
      <c r="A199" s="46">
        <v>44690</v>
      </c>
      <c r="B199">
        <v>79.13</v>
      </c>
      <c r="C199">
        <v>72.7</v>
      </c>
      <c r="D199">
        <v>73</v>
      </c>
      <c r="E199">
        <v>75.8</v>
      </c>
      <c r="F199">
        <v>73.75</v>
      </c>
      <c r="H199">
        <v>74.05</v>
      </c>
    </row>
    <row r="200" spans="1:8" x14ac:dyDescent="0.25">
      <c r="A200" s="46">
        <v>44691</v>
      </c>
      <c r="B200">
        <v>70</v>
      </c>
      <c r="C200">
        <v>64.25</v>
      </c>
      <c r="D200">
        <v>67.92</v>
      </c>
      <c r="E200">
        <v>66.05</v>
      </c>
      <c r="F200">
        <v>70</v>
      </c>
      <c r="H200">
        <v>70</v>
      </c>
    </row>
    <row r="201" spans="1:8" x14ac:dyDescent="0.25">
      <c r="A201" s="46">
        <v>44692</v>
      </c>
      <c r="B201">
        <v>71.489999999999995</v>
      </c>
      <c r="C201">
        <v>71.94</v>
      </c>
      <c r="D201">
        <v>69.150000000000006</v>
      </c>
      <c r="E201">
        <v>71</v>
      </c>
      <c r="F201">
        <v>69.92</v>
      </c>
      <c r="H201">
        <v>70.349999999999994</v>
      </c>
    </row>
    <row r="202" spans="1:8" x14ac:dyDescent="0.25">
      <c r="A202" s="46">
        <v>44693</v>
      </c>
      <c r="B202">
        <v>78.72</v>
      </c>
      <c r="C202">
        <v>79</v>
      </c>
      <c r="D202">
        <v>82</v>
      </c>
      <c r="E202">
        <v>82</v>
      </c>
      <c r="F202">
        <v>80.7</v>
      </c>
      <c r="G202">
        <v>81.5</v>
      </c>
      <c r="H202">
        <v>81</v>
      </c>
    </row>
    <row r="203" spans="1:8" x14ac:dyDescent="0.25">
      <c r="A203" s="46">
        <v>44694</v>
      </c>
      <c r="B203">
        <v>81.75</v>
      </c>
      <c r="C203">
        <v>73.19</v>
      </c>
      <c r="D203">
        <v>70.3</v>
      </c>
      <c r="E203">
        <v>70.78</v>
      </c>
      <c r="F203">
        <v>70.36</v>
      </c>
      <c r="H203">
        <v>74.650000000000006</v>
      </c>
    </row>
    <row r="204" spans="1:8" x14ac:dyDescent="0.25">
      <c r="A204" s="46">
        <v>44695</v>
      </c>
      <c r="B204">
        <v>72.16</v>
      </c>
      <c r="C204">
        <v>71.91</v>
      </c>
      <c r="D204">
        <v>74</v>
      </c>
      <c r="E204">
        <v>74.5</v>
      </c>
    </row>
    <row r="205" spans="1:8" x14ac:dyDescent="0.25">
      <c r="A205" s="46">
        <v>44696</v>
      </c>
      <c r="B205">
        <v>72.900000000000006</v>
      </c>
      <c r="C205">
        <v>80</v>
      </c>
    </row>
    <row r="206" spans="1:8" x14ac:dyDescent="0.25">
      <c r="A206" s="46">
        <v>44697</v>
      </c>
      <c r="B206">
        <v>67.2</v>
      </c>
      <c r="C206">
        <v>68</v>
      </c>
      <c r="D206">
        <v>71.23</v>
      </c>
      <c r="E206">
        <v>71.13</v>
      </c>
      <c r="H206">
        <v>72.5</v>
      </c>
    </row>
    <row r="207" spans="1:8" x14ac:dyDescent="0.25">
      <c r="A207" s="46">
        <v>44698</v>
      </c>
      <c r="B207">
        <v>68.33</v>
      </c>
      <c r="C207">
        <v>71.760000000000005</v>
      </c>
      <c r="H207">
        <v>69</v>
      </c>
    </row>
    <row r="208" spans="1:8" x14ac:dyDescent="0.25">
      <c r="A208" s="46">
        <v>44699</v>
      </c>
      <c r="B208">
        <v>72.790000000000006</v>
      </c>
      <c r="C208">
        <v>77.05</v>
      </c>
      <c r="D208">
        <v>76.5</v>
      </c>
      <c r="E208">
        <v>76.37</v>
      </c>
      <c r="F208">
        <v>76.5</v>
      </c>
      <c r="H208">
        <v>74.5</v>
      </c>
    </row>
    <row r="209" spans="1:8" x14ac:dyDescent="0.25">
      <c r="A209" s="46">
        <v>44700</v>
      </c>
      <c r="B209">
        <v>76.739999999999995</v>
      </c>
      <c r="C209">
        <v>75.989999999999995</v>
      </c>
      <c r="D209">
        <v>73.7</v>
      </c>
      <c r="E209">
        <v>73.599999999999994</v>
      </c>
      <c r="F209">
        <v>75.709999999999994</v>
      </c>
      <c r="H209">
        <v>73</v>
      </c>
    </row>
    <row r="210" spans="1:8" x14ac:dyDescent="0.25">
      <c r="A210" s="46">
        <v>44701</v>
      </c>
      <c r="B210">
        <v>74.95</v>
      </c>
      <c r="C210">
        <v>73.599999999999994</v>
      </c>
      <c r="D210">
        <v>69.19</v>
      </c>
      <c r="E210">
        <v>67.900000000000006</v>
      </c>
      <c r="F210">
        <v>68.569999999999993</v>
      </c>
      <c r="H210">
        <v>71.5</v>
      </c>
    </row>
    <row r="211" spans="1:8" x14ac:dyDescent="0.25">
      <c r="A211" s="46">
        <v>44702</v>
      </c>
      <c r="B211">
        <v>76.73</v>
      </c>
      <c r="C211">
        <v>77.67</v>
      </c>
      <c r="D211">
        <v>76</v>
      </c>
    </row>
    <row r="212" spans="1:8" x14ac:dyDescent="0.25">
      <c r="A212" s="46">
        <v>44703</v>
      </c>
      <c r="B212">
        <v>69.55</v>
      </c>
      <c r="C212">
        <v>81</v>
      </c>
    </row>
    <row r="213" spans="1:8" x14ac:dyDescent="0.25">
      <c r="A213" s="46">
        <v>44704</v>
      </c>
      <c r="B213">
        <v>75.8</v>
      </c>
      <c r="C213">
        <v>75</v>
      </c>
      <c r="D213">
        <v>74.92</v>
      </c>
      <c r="H213">
        <v>73.44</v>
      </c>
    </row>
    <row r="214" spans="1:8" x14ac:dyDescent="0.25">
      <c r="A214" s="46">
        <v>44705</v>
      </c>
      <c r="B214">
        <v>74</v>
      </c>
      <c r="C214">
        <v>77.78</v>
      </c>
      <c r="D214">
        <v>75</v>
      </c>
      <c r="H214">
        <v>74</v>
      </c>
    </row>
    <row r="215" spans="1:8" x14ac:dyDescent="0.25">
      <c r="A215" s="46">
        <v>44706</v>
      </c>
      <c r="B215">
        <v>73.900000000000006</v>
      </c>
      <c r="C215">
        <v>74.83</v>
      </c>
      <c r="D215">
        <v>75.25</v>
      </c>
      <c r="H215">
        <v>77</v>
      </c>
    </row>
    <row r="216" spans="1:8" x14ac:dyDescent="0.25">
      <c r="A216" s="46">
        <v>44707</v>
      </c>
      <c r="B216">
        <v>72.2</v>
      </c>
      <c r="C216">
        <v>74.59</v>
      </c>
      <c r="F216">
        <v>76.45</v>
      </c>
      <c r="H216">
        <v>74</v>
      </c>
    </row>
    <row r="217" spans="1:8" x14ac:dyDescent="0.25">
      <c r="A217" s="46">
        <v>44708</v>
      </c>
      <c r="B217">
        <v>71.52</v>
      </c>
      <c r="C217">
        <v>71.89</v>
      </c>
      <c r="D217">
        <v>71.19</v>
      </c>
      <c r="E217">
        <v>70.63</v>
      </c>
      <c r="F217">
        <v>70.33</v>
      </c>
      <c r="H217">
        <v>74.5</v>
      </c>
    </row>
    <row r="218" spans="1:8" x14ac:dyDescent="0.25">
      <c r="A218" s="46">
        <v>44709</v>
      </c>
      <c r="B218">
        <v>77</v>
      </c>
      <c r="C218">
        <v>78.14</v>
      </c>
      <c r="D218">
        <v>77.900000000000006</v>
      </c>
      <c r="E218">
        <v>78</v>
      </c>
    </row>
    <row r="219" spans="1:8" x14ac:dyDescent="0.25">
      <c r="A219" s="46">
        <v>44710</v>
      </c>
      <c r="B219">
        <v>81</v>
      </c>
      <c r="C219">
        <v>81.25</v>
      </c>
      <c r="D219">
        <v>80.7</v>
      </c>
      <c r="E219">
        <v>80.7</v>
      </c>
    </row>
    <row r="220" spans="1:8" x14ac:dyDescent="0.25">
      <c r="A220" s="46">
        <v>44711</v>
      </c>
      <c r="B220">
        <v>82.01</v>
      </c>
      <c r="C220">
        <v>79.78</v>
      </c>
      <c r="D220">
        <v>78.5</v>
      </c>
      <c r="H220">
        <v>78.7</v>
      </c>
    </row>
    <row r="221" spans="1:8" x14ac:dyDescent="0.25">
      <c r="A221" s="46">
        <v>44712</v>
      </c>
      <c r="B221">
        <v>81.88</v>
      </c>
      <c r="C221">
        <v>82.13</v>
      </c>
      <c r="F221">
        <v>82.5</v>
      </c>
      <c r="H221">
        <v>80.5</v>
      </c>
    </row>
    <row r="222" spans="1:8" x14ac:dyDescent="0.25">
      <c r="A222" s="46">
        <v>44713</v>
      </c>
      <c r="B222">
        <v>79.930000000000007</v>
      </c>
      <c r="C222">
        <v>74.64</v>
      </c>
      <c r="D222">
        <v>70.55</v>
      </c>
      <c r="E222">
        <v>75</v>
      </c>
      <c r="F222">
        <v>73.239999999999995</v>
      </c>
      <c r="H222">
        <v>74.95</v>
      </c>
    </row>
    <row r="223" spans="1:8" x14ac:dyDescent="0.25">
      <c r="A223" s="46">
        <v>44714</v>
      </c>
      <c r="B223">
        <v>77.319999999999993</v>
      </c>
      <c r="C223">
        <v>76.099999999999994</v>
      </c>
      <c r="D223">
        <v>73.040000000000006</v>
      </c>
      <c r="E223">
        <v>73.56</v>
      </c>
      <c r="H223">
        <v>74.540000000000006</v>
      </c>
    </row>
    <row r="224" spans="1:8" x14ac:dyDescent="0.25">
      <c r="A224" s="46">
        <v>44715</v>
      </c>
      <c r="B224">
        <v>79.55</v>
      </c>
      <c r="C224">
        <v>74.73</v>
      </c>
      <c r="D224">
        <v>73.72</v>
      </c>
      <c r="E224">
        <v>75.010000000000005</v>
      </c>
      <c r="H224">
        <v>74.63</v>
      </c>
    </row>
    <row r="225" spans="1:8" x14ac:dyDescent="0.25">
      <c r="A225" s="46">
        <v>44716</v>
      </c>
      <c r="B225">
        <v>79.98</v>
      </c>
      <c r="C225">
        <v>78.959999999999994</v>
      </c>
      <c r="D225">
        <v>76</v>
      </c>
      <c r="E225">
        <v>78.5</v>
      </c>
    </row>
    <row r="226" spans="1:8" x14ac:dyDescent="0.25">
      <c r="A226" s="46">
        <v>44717</v>
      </c>
      <c r="B226">
        <v>78.41</v>
      </c>
      <c r="C226">
        <v>78.400000000000006</v>
      </c>
    </row>
    <row r="227" spans="1:8" x14ac:dyDescent="0.25">
      <c r="A227" s="46">
        <v>44718</v>
      </c>
      <c r="B227">
        <v>73.97</v>
      </c>
      <c r="C227">
        <v>72.88</v>
      </c>
      <c r="D227">
        <v>74.48</v>
      </c>
      <c r="H227">
        <v>73</v>
      </c>
    </row>
    <row r="228" spans="1:8" x14ac:dyDescent="0.25">
      <c r="A228" s="46">
        <v>44719</v>
      </c>
      <c r="B228">
        <v>70.510000000000005</v>
      </c>
      <c r="C228">
        <v>73.900000000000006</v>
      </c>
      <c r="D228">
        <v>72.349999999999994</v>
      </c>
      <c r="E228">
        <v>72.349999999999994</v>
      </c>
      <c r="F228">
        <v>73.95</v>
      </c>
      <c r="H228">
        <v>69.900000000000006</v>
      </c>
    </row>
    <row r="229" spans="1:8" x14ac:dyDescent="0.25">
      <c r="A229" s="46">
        <v>44720</v>
      </c>
      <c r="B229">
        <v>72.319999999999993</v>
      </c>
      <c r="C229">
        <v>71.25</v>
      </c>
      <c r="D229">
        <v>72</v>
      </c>
      <c r="H229">
        <v>71.5</v>
      </c>
    </row>
    <row r="230" spans="1:8" x14ac:dyDescent="0.25">
      <c r="A230" s="46">
        <v>44721</v>
      </c>
      <c r="B230">
        <v>79.53</v>
      </c>
      <c r="C230">
        <v>80</v>
      </c>
      <c r="D230">
        <v>80</v>
      </c>
      <c r="E230">
        <v>80</v>
      </c>
      <c r="F230">
        <v>78</v>
      </c>
      <c r="H230">
        <v>79.41</v>
      </c>
    </row>
    <row r="231" spans="1:8" x14ac:dyDescent="0.25">
      <c r="A231" s="46">
        <v>44722</v>
      </c>
      <c r="B231">
        <v>75.75</v>
      </c>
      <c r="C231">
        <v>77.099999999999994</v>
      </c>
      <c r="D231">
        <v>74.89</v>
      </c>
      <c r="E231">
        <v>77.13</v>
      </c>
      <c r="F231">
        <v>75.930000000000007</v>
      </c>
      <c r="H231">
        <v>78.09</v>
      </c>
    </row>
    <row r="232" spans="1:8" x14ac:dyDescent="0.25">
      <c r="A232" s="46">
        <v>44723</v>
      </c>
      <c r="B232">
        <v>75</v>
      </c>
      <c r="C232">
        <v>75.31</v>
      </c>
      <c r="D232">
        <v>76.459999999999994</v>
      </c>
    </row>
    <row r="233" spans="1:8" x14ac:dyDescent="0.25">
      <c r="A233" s="46">
        <v>44724</v>
      </c>
      <c r="B233">
        <v>79.290000000000006</v>
      </c>
      <c r="C233">
        <v>80.31</v>
      </c>
      <c r="D233">
        <v>79.81</v>
      </c>
    </row>
    <row r="234" spans="1:8" x14ac:dyDescent="0.25">
      <c r="A234" s="46">
        <v>44725</v>
      </c>
      <c r="B234">
        <v>83.33</v>
      </c>
      <c r="C234">
        <v>78.75</v>
      </c>
      <c r="D234">
        <v>80.89</v>
      </c>
      <c r="E234">
        <v>80.39</v>
      </c>
      <c r="F234">
        <v>80.47</v>
      </c>
      <c r="H234">
        <v>79.66</v>
      </c>
    </row>
    <row r="235" spans="1:8" x14ac:dyDescent="0.25">
      <c r="A235" s="46">
        <v>44726</v>
      </c>
      <c r="B235">
        <v>96.02</v>
      </c>
      <c r="C235">
        <v>89.5</v>
      </c>
      <c r="D235">
        <v>91.85</v>
      </c>
      <c r="E235">
        <v>88.15</v>
      </c>
      <c r="F235">
        <v>90.95</v>
      </c>
      <c r="H235">
        <v>90</v>
      </c>
    </row>
    <row r="236" spans="1:8" x14ac:dyDescent="0.25">
      <c r="A236" s="46">
        <v>44727</v>
      </c>
      <c r="B236">
        <v>107.22</v>
      </c>
      <c r="C236">
        <v>105.5</v>
      </c>
      <c r="D236">
        <v>105.96</v>
      </c>
      <c r="E236">
        <v>108</v>
      </c>
      <c r="F236">
        <v>106</v>
      </c>
      <c r="H236">
        <v>95.5</v>
      </c>
    </row>
    <row r="237" spans="1:8" x14ac:dyDescent="0.25">
      <c r="A237" s="46">
        <v>44728</v>
      </c>
      <c r="B237">
        <v>104.38</v>
      </c>
      <c r="C237">
        <v>109</v>
      </c>
      <c r="D237">
        <v>124.96</v>
      </c>
      <c r="E237">
        <v>127</v>
      </c>
      <c r="F237">
        <v>110</v>
      </c>
      <c r="H237">
        <v>105.5</v>
      </c>
    </row>
    <row r="238" spans="1:8" x14ac:dyDescent="0.25">
      <c r="A238" s="46">
        <v>44729</v>
      </c>
      <c r="B238">
        <v>110</v>
      </c>
      <c r="C238">
        <v>106</v>
      </c>
      <c r="D238">
        <v>108.14</v>
      </c>
      <c r="E238">
        <v>101.91</v>
      </c>
      <c r="F238">
        <v>97.63</v>
      </c>
      <c r="H238">
        <v>113</v>
      </c>
    </row>
    <row r="239" spans="1:8" x14ac:dyDescent="0.25">
      <c r="A239" s="46">
        <v>44730</v>
      </c>
      <c r="B239">
        <v>104</v>
      </c>
      <c r="C239">
        <v>106.94</v>
      </c>
      <c r="D239">
        <v>109</v>
      </c>
    </row>
    <row r="240" spans="1:8" x14ac:dyDescent="0.25">
      <c r="A240" s="46">
        <v>44731</v>
      </c>
      <c r="B240">
        <v>115.17</v>
      </c>
      <c r="C240">
        <v>114.98</v>
      </c>
    </row>
    <row r="241" spans="1:8" x14ac:dyDescent="0.25">
      <c r="A241" s="46">
        <v>44732</v>
      </c>
      <c r="B241">
        <v>116.5</v>
      </c>
      <c r="C241">
        <v>108.38</v>
      </c>
      <c r="D241">
        <v>113.67</v>
      </c>
      <c r="F241">
        <v>110.95</v>
      </c>
      <c r="H241">
        <v>116.38</v>
      </c>
    </row>
    <row r="242" spans="1:8" x14ac:dyDescent="0.25">
      <c r="A242" s="46">
        <v>44733</v>
      </c>
      <c r="B242">
        <v>114</v>
      </c>
      <c r="C242">
        <v>112.94</v>
      </c>
      <c r="D242">
        <v>114</v>
      </c>
      <c r="E242">
        <v>114</v>
      </c>
      <c r="H242">
        <v>115.49</v>
      </c>
    </row>
    <row r="243" spans="1:8" x14ac:dyDescent="0.25">
      <c r="A243" s="46">
        <v>44734</v>
      </c>
      <c r="B243">
        <v>117.96</v>
      </c>
      <c r="C243">
        <v>114.91</v>
      </c>
      <c r="D243">
        <v>117.07</v>
      </c>
      <c r="E243">
        <v>119</v>
      </c>
      <c r="F243">
        <v>115</v>
      </c>
      <c r="H243">
        <v>118.22</v>
      </c>
    </row>
    <row r="244" spans="1:8" x14ac:dyDescent="0.25">
      <c r="A244" s="46">
        <v>44735</v>
      </c>
      <c r="B244">
        <v>116.01</v>
      </c>
      <c r="C244">
        <v>117.75</v>
      </c>
      <c r="D244">
        <v>121</v>
      </c>
      <c r="E244">
        <v>123.34</v>
      </c>
      <c r="F244">
        <v>119</v>
      </c>
      <c r="H244">
        <v>120</v>
      </c>
    </row>
    <row r="245" spans="1:8" x14ac:dyDescent="0.25">
      <c r="A245" s="46">
        <v>44736</v>
      </c>
      <c r="B245">
        <v>109.1</v>
      </c>
      <c r="C245">
        <v>110.93</v>
      </c>
      <c r="D245">
        <v>113.37</v>
      </c>
      <c r="E245">
        <v>111</v>
      </c>
      <c r="F245">
        <v>108.94</v>
      </c>
      <c r="H245">
        <v>115.62</v>
      </c>
    </row>
    <row r="246" spans="1:8" x14ac:dyDescent="0.25">
      <c r="A246" s="46">
        <v>44737</v>
      </c>
      <c r="B246">
        <v>121.5</v>
      </c>
      <c r="C246">
        <v>120.46</v>
      </c>
      <c r="D246">
        <v>120.96</v>
      </c>
    </row>
    <row r="247" spans="1:8" x14ac:dyDescent="0.25">
      <c r="A247" s="46">
        <v>44738</v>
      </c>
      <c r="B247">
        <v>124.86</v>
      </c>
      <c r="C247">
        <v>124.05</v>
      </c>
    </row>
    <row r="248" spans="1:8" x14ac:dyDescent="0.25">
      <c r="A248" s="46">
        <v>44739</v>
      </c>
      <c r="B248">
        <v>119</v>
      </c>
      <c r="C248">
        <v>115.47</v>
      </c>
      <c r="D248">
        <v>117</v>
      </c>
      <c r="E248">
        <v>120.5</v>
      </c>
      <c r="H248">
        <v>116.75</v>
      </c>
    </row>
    <row r="249" spans="1:8" x14ac:dyDescent="0.25">
      <c r="A249" s="46">
        <v>44740</v>
      </c>
      <c r="B249">
        <v>115.65</v>
      </c>
      <c r="C249">
        <v>113.43</v>
      </c>
      <c r="D249">
        <v>115</v>
      </c>
      <c r="E249">
        <v>115.66</v>
      </c>
      <c r="H249">
        <v>116</v>
      </c>
    </row>
    <row r="250" spans="1:8" x14ac:dyDescent="0.25">
      <c r="A250" s="46">
        <v>44741</v>
      </c>
      <c r="B250">
        <v>111.7</v>
      </c>
      <c r="C250">
        <v>115.88</v>
      </c>
      <c r="D250">
        <v>117.9</v>
      </c>
      <c r="E250">
        <v>120.8</v>
      </c>
      <c r="F250">
        <v>118</v>
      </c>
      <c r="H250">
        <v>120.89</v>
      </c>
    </row>
    <row r="251" spans="1:8" x14ac:dyDescent="0.25">
      <c r="A251" s="46">
        <v>44742</v>
      </c>
      <c r="B251">
        <v>120.18</v>
      </c>
      <c r="C251">
        <v>121.21</v>
      </c>
      <c r="D251">
        <v>121</v>
      </c>
      <c r="E251">
        <v>121</v>
      </c>
      <c r="F251">
        <v>125</v>
      </c>
      <c r="H251">
        <v>123.02</v>
      </c>
    </row>
    <row r="252" spans="1:8" x14ac:dyDescent="0.25">
      <c r="A252" s="46">
        <v>44743</v>
      </c>
      <c r="B252">
        <v>118.75</v>
      </c>
      <c r="C252">
        <v>120.53</v>
      </c>
      <c r="D252">
        <v>118.13</v>
      </c>
      <c r="E252">
        <v>122</v>
      </c>
      <c r="F252">
        <v>120</v>
      </c>
      <c r="H252">
        <v>125.35</v>
      </c>
    </row>
    <row r="253" spans="1:8" x14ac:dyDescent="0.25">
      <c r="A253" s="46">
        <v>44744</v>
      </c>
      <c r="B253">
        <v>122.9</v>
      </c>
      <c r="C253">
        <v>129</v>
      </c>
      <c r="D253">
        <v>128.5</v>
      </c>
      <c r="E253">
        <v>126</v>
      </c>
    </row>
    <row r="254" spans="1:8" x14ac:dyDescent="0.25">
      <c r="A254" s="46">
        <v>44745</v>
      </c>
      <c r="B254">
        <v>139</v>
      </c>
      <c r="C254">
        <v>138.18</v>
      </c>
      <c r="D254">
        <v>137</v>
      </c>
      <c r="E254">
        <v>135</v>
      </c>
    </row>
    <row r="255" spans="1:8" x14ac:dyDescent="0.25">
      <c r="A255" s="46">
        <v>44746</v>
      </c>
      <c r="B255">
        <v>138.5</v>
      </c>
      <c r="C255">
        <v>138.30000000000001</v>
      </c>
      <c r="D255">
        <v>137.19</v>
      </c>
      <c r="E255">
        <v>135.5</v>
      </c>
      <c r="H255">
        <v>138.65</v>
      </c>
    </row>
    <row r="256" spans="1:8" x14ac:dyDescent="0.25">
      <c r="A256" s="46">
        <v>44747</v>
      </c>
      <c r="B256">
        <v>139.94</v>
      </c>
      <c r="C256">
        <v>137.83000000000001</v>
      </c>
      <c r="D256">
        <v>141.79</v>
      </c>
      <c r="E256">
        <v>141.81</v>
      </c>
      <c r="H256">
        <v>145</v>
      </c>
    </row>
    <row r="257" spans="1:8" x14ac:dyDescent="0.25">
      <c r="A257" s="46">
        <v>44748</v>
      </c>
      <c r="B257">
        <v>137.9</v>
      </c>
      <c r="C257">
        <v>141.44</v>
      </c>
      <c r="D257">
        <v>145.27000000000001</v>
      </c>
      <c r="E257">
        <v>139</v>
      </c>
      <c r="H257">
        <v>145</v>
      </c>
    </row>
    <row r="258" spans="1:8" x14ac:dyDescent="0.25">
      <c r="A258" s="46">
        <v>44749</v>
      </c>
      <c r="B258">
        <v>154.5</v>
      </c>
      <c r="C258">
        <v>154.5</v>
      </c>
      <c r="D258">
        <v>153.97</v>
      </c>
      <c r="E258">
        <v>156</v>
      </c>
      <c r="F258">
        <v>154.94999999999999</v>
      </c>
      <c r="H258">
        <v>157</v>
      </c>
    </row>
    <row r="259" spans="1:8" x14ac:dyDescent="0.25">
      <c r="A259" s="46">
        <v>44750</v>
      </c>
      <c r="B259">
        <v>145</v>
      </c>
      <c r="C259">
        <v>130</v>
      </c>
      <c r="D259">
        <v>131.5</v>
      </c>
      <c r="E259">
        <v>132.69999999999999</v>
      </c>
      <c r="F259">
        <v>134.19999999999999</v>
      </c>
      <c r="H259">
        <v>138</v>
      </c>
    </row>
    <row r="260" spans="1:8" x14ac:dyDescent="0.25">
      <c r="A260" s="46">
        <v>44751</v>
      </c>
      <c r="B260">
        <v>141</v>
      </c>
      <c r="C260">
        <v>145.88999999999999</v>
      </c>
      <c r="D260">
        <v>143.75</v>
      </c>
    </row>
    <row r="261" spans="1:8" x14ac:dyDescent="0.25">
      <c r="A261" s="46">
        <v>44752</v>
      </c>
      <c r="B261">
        <v>145.52000000000001</v>
      </c>
      <c r="C261">
        <v>145.59</v>
      </c>
      <c r="D261">
        <v>146</v>
      </c>
      <c r="E261">
        <v>148</v>
      </c>
    </row>
    <row r="262" spans="1:8" x14ac:dyDescent="0.25">
      <c r="A262" s="46">
        <v>44753</v>
      </c>
      <c r="B262">
        <v>142.86000000000001</v>
      </c>
      <c r="C262">
        <v>134.03</v>
      </c>
      <c r="D262">
        <v>139.69999999999999</v>
      </c>
      <c r="E262">
        <v>140.69</v>
      </c>
      <c r="F262">
        <v>139</v>
      </c>
      <c r="H262">
        <v>130</v>
      </c>
    </row>
    <row r="263" spans="1:8" x14ac:dyDescent="0.25">
      <c r="A263" s="46">
        <v>44754</v>
      </c>
      <c r="B263">
        <v>142.72999999999999</v>
      </c>
      <c r="C263">
        <v>139.63</v>
      </c>
      <c r="D263">
        <v>139.44</v>
      </c>
      <c r="E263">
        <v>139</v>
      </c>
      <c r="H263">
        <v>141.5</v>
      </c>
    </row>
    <row r="264" spans="1:8" x14ac:dyDescent="0.25">
      <c r="A264" s="46">
        <v>44755</v>
      </c>
      <c r="B264">
        <v>147.5</v>
      </c>
      <c r="C264">
        <v>137.5</v>
      </c>
      <c r="D264">
        <v>146.99</v>
      </c>
      <c r="E264">
        <v>145.99</v>
      </c>
      <c r="F264">
        <v>141.46</v>
      </c>
      <c r="H264">
        <v>144.1</v>
      </c>
    </row>
    <row r="265" spans="1:8" x14ac:dyDescent="0.25">
      <c r="A265" s="46">
        <v>44756</v>
      </c>
      <c r="B265">
        <v>136.9</v>
      </c>
      <c r="C265">
        <v>123.2</v>
      </c>
      <c r="D265">
        <v>122.4</v>
      </c>
      <c r="E265">
        <v>135.66999999999999</v>
      </c>
      <c r="F265">
        <v>130</v>
      </c>
      <c r="H265">
        <v>132</v>
      </c>
    </row>
    <row r="266" spans="1:8" x14ac:dyDescent="0.25">
      <c r="A266" s="46">
        <v>44757</v>
      </c>
      <c r="B266">
        <v>117.11</v>
      </c>
      <c r="C266">
        <v>94.75</v>
      </c>
      <c r="D266">
        <v>97</v>
      </c>
      <c r="E266">
        <v>90.05</v>
      </c>
      <c r="F266">
        <v>91.2</v>
      </c>
      <c r="H266">
        <v>110.36</v>
      </c>
    </row>
    <row r="267" spans="1:8" x14ac:dyDescent="0.25">
      <c r="A267" s="46">
        <v>44758</v>
      </c>
      <c r="B267">
        <v>85.47</v>
      </c>
      <c r="C267">
        <v>97.24</v>
      </c>
      <c r="D267">
        <v>94.9</v>
      </c>
    </row>
    <row r="268" spans="1:8" x14ac:dyDescent="0.25">
      <c r="A268" s="46">
        <v>44759</v>
      </c>
      <c r="B268">
        <v>96.3</v>
      </c>
      <c r="C268">
        <v>102</v>
      </c>
      <c r="D268">
        <v>100</v>
      </c>
      <c r="E268">
        <v>94</v>
      </c>
    </row>
    <row r="269" spans="1:8" x14ac:dyDescent="0.25">
      <c r="A269" s="46">
        <v>44760</v>
      </c>
      <c r="B269">
        <v>111</v>
      </c>
      <c r="C269">
        <v>107.3</v>
      </c>
      <c r="D269">
        <v>106.68</v>
      </c>
      <c r="E269">
        <v>110</v>
      </c>
      <c r="H269">
        <v>110</v>
      </c>
    </row>
    <row r="270" spans="1:8" x14ac:dyDescent="0.25">
      <c r="A270" s="46">
        <v>44761</v>
      </c>
      <c r="B270">
        <v>112.23</v>
      </c>
      <c r="C270">
        <v>111</v>
      </c>
      <c r="D270">
        <v>111.72</v>
      </c>
      <c r="E270">
        <v>115.5</v>
      </c>
      <c r="F270">
        <v>115</v>
      </c>
      <c r="H270">
        <v>115.29</v>
      </c>
    </row>
    <row r="271" spans="1:8" x14ac:dyDescent="0.25">
      <c r="A271" s="46">
        <v>44762</v>
      </c>
      <c r="B271">
        <v>119.12</v>
      </c>
      <c r="C271">
        <v>115.17</v>
      </c>
      <c r="D271">
        <v>116</v>
      </c>
      <c r="E271">
        <v>117</v>
      </c>
      <c r="F271">
        <v>117</v>
      </c>
      <c r="H271">
        <v>115</v>
      </c>
    </row>
    <row r="272" spans="1:8" x14ac:dyDescent="0.25">
      <c r="A272" s="46">
        <v>44763</v>
      </c>
      <c r="B272">
        <v>135.88999999999999</v>
      </c>
      <c r="C272">
        <v>126.91</v>
      </c>
      <c r="D272">
        <v>127</v>
      </c>
      <c r="E272">
        <v>127</v>
      </c>
      <c r="F272">
        <v>126.7</v>
      </c>
      <c r="H272">
        <v>128</v>
      </c>
    </row>
    <row r="273" spans="1:8" x14ac:dyDescent="0.25">
      <c r="A273" s="46">
        <v>44764</v>
      </c>
      <c r="B273">
        <v>122.21</v>
      </c>
      <c r="C273">
        <v>115.05</v>
      </c>
      <c r="D273">
        <v>112</v>
      </c>
      <c r="E273">
        <v>106.29</v>
      </c>
      <c r="F273">
        <v>105.7</v>
      </c>
      <c r="H273">
        <v>130.30000000000001</v>
      </c>
    </row>
    <row r="274" spans="1:8" x14ac:dyDescent="0.25">
      <c r="A274" s="46">
        <v>44765</v>
      </c>
      <c r="B274">
        <v>135.80000000000001</v>
      </c>
      <c r="C274">
        <v>128</v>
      </c>
      <c r="D274">
        <v>127</v>
      </c>
      <c r="E274">
        <v>127</v>
      </c>
    </row>
    <row r="275" spans="1:8" x14ac:dyDescent="0.25">
      <c r="A275" s="46">
        <v>44766</v>
      </c>
      <c r="B275">
        <v>132.31</v>
      </c>
      <c r="C275">
        <v>132.72999999999999</v>
      </c>
      <c r="D275">
        <v>134.5</v>
      </c>
    </row>
    <row r="276" spans="1:8" x14ac:dyDescent="0.25">
      <c r="A276" s="46">
        <v>44767</v>
      </c>
      <c r="B276">
        <v>131</v>
      </c>
      <c r="C276">
        <v>120.2</v>
      </c>
      <c r="D276">
        <v>122.8</v>
      </c>
      <c r="E276">
        <v>121</v>
      </c>
      <c r="F276">
        <v>127.5</v>
      </c>
      <c r="H276">
        <v>135</v>
      </c>
    </row>
    <row r="277" spans="1:8" x14ac:dyDescent="0.25">
      <c r="A277" s="46">
        <v>44768</v>
      </c>
      <c r="B277">
        <v>130.78</v>
      </c>
      <c r="C277">
        <v>134</v>
      </c>
      <c r="D277">
        <v>140.22999999999999</v>
      </c>
      <c r="E277">
        <v>140</v>
      </c>
      <c r="F277">
        <v>140</v>
      </c>
      <c r="H277">
        <v>140.65</v>
      </c>
    </row>
    <row r="278" spans="1:8" x14ac:dyDescent="0.25">
      <c r="A278" s="46">
        <v>44769</v>
      </c>
      <c r="B278">
        <v>136.55000000000001</v>
      </c>
      <c r="C278">
        <v>134.34</v>
      </c>
      <c r="D278">
        <v>138.72999999999999</v>
      </c>
      <c r="E278">
        <v>146</v>
      </c>
      <c r="F278">
        <v>142.35</v>
      </c>
      <c r="H278">
        <v>148</v>
      </c>
    </row>
    <row r="279" spans="1:8" x14ac:dyDescent="0.25">
      <c r="A279" s="46">
        <v>44770</v>
      </c>
      <c r="B279">
        <v>130.82</v>
      </c>
      <c r="C279">
        <v>127.1</v>
      </c>
      <c r="D279">
        <v>136</v>
      </c>
      <c r="E279">
        <v>139.97</v>
      </c>
      <c r="F279">
        <v>131</v>
      </c>
      <c r="H279">
        <v>141.19999999999999</v>
      </c>
    </row>
    <row r="280" spans="1:8" x14ac:dyDescent="0.25">
      <c r="A280" s="46">
        <v>44771</v>
      </c>
      <c r="B280">
        <v>115.5</v>
      </c>
      <c r="C280">
        <v>109.66</v>
      </c>
      <c r="D280">
        <v>104.96</v>
      </c>
      <c r="E280">
        <v>111.19</v>
      </c>
      <c r="F280">
        <v>104.68</v>
      </c>
      <c r="H280">
        <v>120</v>
      </c>
    </row>
    <row r="281" spans="1:8" x14ac:dyDescent="0.25">
      <c r="A281" s="46">
        <v>44772</v>
      </c>
      <c r="B281">
        <v>106.01</v>
      </c>
      <c r="C281">
        <v>110</v>
      </c>
      <c r="D281">
        <v>110.84</v>
      </c>
      <c r="E281">
        <v>116</v>
      </c>
    </row>
    <row r="282" spans="1:8" x14ac:dyDescent="0.25">
      <c r="A282" s="46">
        <v>44773</v>
      </c>
      <c r="B282">
        <v>121.3</v>
      </c>
      <c r="C282">
        <v>129.22</v>
      </c>
      <c r="D282">
        <v>126</v>
      </c>
      <c r="E282">
        <v>126</v>
      </c>
    </row>
    <row r="283" spans="1:8" x14ac:dyDescent="0.25">
      <c r="A283" s="46">
        <v>44774</v>
      </c>
      <c r="B283">
        <v>128.22999999999999</v>
      </c>
      <c r="C283">
        <v>122</v>
      </c>
      <c r="D283">
        <v>126.14</v>
      </c>
      <c r="E283">
        <v>127.28</v>
      </c>
      <c r="F283">
        <v>122</v>
      </c>
      <c r="H283">
        <v>136</v>
      </c>
    </row>
    <row r="284" spans="1:8" x14ac:dyDescent="0.25">
      <c r="A284" s="46">
        <v>44775</v>
      </c>
      <c r="B284">
        <v>126</v>
      </c>
      <c r="C284">
        <v>126.76</v>
      </c>
      <c r="D284">
        <v>127.8</v>
      </c>
      <c r="E284">
        <v>126.89</v>
      </c>
      <c r="F284">
        <v>140</v>
      </c>
      <c r="H284">
        <v>145.27000000000001</v>
      </c>
    </row>
    <row r="285" spans="1:8" x14ac:dyDescent="0.25">
      <c r="A285" s="46">
        <v>44776</v>
      </c>
      <c r="B285">
        <v>129.44999999999999</v>
      </c>
      <c r="C285">
        <v>129</v>
      </c>
      <c r="D285">
        <v>131.21</v>
      </c>
      <c r="F285">
        <v>130</v>
      </c>
      <c r="H285">
        <v>144.9</v>
      </c>
    </row>
    <row r="286" spans="1:8" x14ac:dyDescent="0.25">
      <c r="A286" s="46">
        <v>44777</v>
      </c>
      <c r="B286">
        <v>132.6</v>
      </c>
      <c r="C286">
        <v>134.56</v>
      </c>
      <c r="D286">
        <v>130.5</v>
      </c>
      <c r="E286">
        <v>128.5</v>
      </c>
      <c r="F286">
        <v>134.4</v>
      </c>
      <c r="H286">
        <v>142.85</v>
      </c>
    </row>
    <row r="287" spans="1:8" x14ac:dyDescent="0.25">
      <c r="A287" s="46">
        <v>44778</v>
      </c>
      <c r="B287">
        <v>95</v>
      </c>
      <c r="C287">
        <v>125.91</v>
      </c>
      <c r="D287">
        <v>126.17</v>
      </c>
      <c r="E287">
        <v>121.45</v>
      </c>
      <c r="F287">
        <v>121.35</v>
      </c>
      <c r="H287">
        <v>139.9</v>
      </c>
    </row>
    <row r="288" spans="1:8" x14ac:dyDescent="0.25">
      <c r="A288" s="46">
        <v>44779</v>
      </c>
      <c r="B288">
        <v>120</v>
      </c>
      <c r="C288">
        <v>120.61</v>
      </c>
      <c r="D288">
        <v>121.11</v>
      </c>
    </row>
    <row r="289" spans="1:8" x14ac:dyDescent="0.25">
      <c r="A289" s="46">
        <v>44780</v>
      </c>
      <c r="B289">
        <v>111.1</v>
      </c>
      <c r="C289">
        <v>130.38999999999999</v>
      </c>
      <c r="D289">
        <v>130</v>
      </c>
      <c r="E289">
        <v>130</v>
      </c>
    </row>
    <row r="290" spans="1:8" x14ac:dyDescent="0.25">
      <c r="A290" s="46">
        <v>44781</v>
      </c>
      <c r="B290">
        <v>127.9</v>
      </c>
      <c r="C290">
        <v>123.05</v>
      </c>
      <c r="D290">
        <v>124.62</v>
      </c>
      <c r="E290">
        <v>125.28</v>
      </c>
      <c r="H290">
        <v>139.44999999999999</v>
      </c>
    </row>
    <row r="291" spans="1:8" x14ac:dyDescent="0.25">
      <c r="A291" s="46">
        <v>44782</v>
      </c>
      <c r="B291">
        <v>120.97</v>
      </c>
      <c r="C291">
        <v>123.55</v>
      </c>
      <c r="D291">
        <v>124.19</v>
      </c>
      <c r="E291">
        <v>123.68</v>
      </c>
      <c r="F291">
        <v>123.75</v>
      </c>
      <c r="G291">
        <v>127</v>
      </c>
      <c r="H291">
        <v>139.35</v>
      </c>
    </row>
    <row r="292" spans="1:8" x14ac:dyDescent="0.25">
      <c r="A292" s="46">
        <v>44783</v>
      </c>
      <c r="B292">
        <v>141</v>
      </c>
      <c r="C292">
        <v>145</v>
      </c>
      <c r="D292">
        <v>139</v>
      </c>
      <c r="E292">
        <v>134</v>
      </c>
      <c r="F292">
        <v>137</v>
      </c>
      <c r="H292">
        <v>146</v>
      </c>
    </row>
    <row r="293" spans="1:8" x14ac:dyDescent="0.25">
      <c r="A293" s="46">
        <v>44784</v>
      </c>
      <c r="B293">
        <v>154.15</v>
      </c>
      <c r="C293">
        <v>153.91999999999999</v>
      </c>
      <c r="D293">
        <v>144</v>
      </c>
      <c r="F293">
        <v>146.88999999999999</v>
      </c>
      <c r="H293">
        <v>152.55000000000001</v>
      </c>
    </row>
    <row r="294" spans="1:8" x14ac:dyDescent="0.25">
      <c r="A294" s="46">
        <v>44785</v>
      </c>
      <c r="B294">
        <v>185</v>
      </c>
      <c r="C294">
        <v>148.76</v>
      </c>
      <c r="D294">
        <v>142.47999999999999</v>
      </c>
      <c r="E294">
        <v>145</v>
      </c>
      <c r="F294">
        <v>147</v>
      </c>
      <c r="H294">
        <v>145</v>
      </c>
    </row>
    <row r="295" spans="1:8" x14ac:dyDescent="0.25">
      <c r="A295" s="46">
        <v>44786</v>
      </c>
      <c r="B295">
        <v>156.5</v>
      </c>
      <c r="C295">
        <v>148.47999999999999</v>
      </c>
      <c r="D295">
        <v>147.13999999999999</v>
      </c>
      <c r="E295">
        <v>148.5</v>
      </c>
    </row>
    <row r="296" spans="1:8" x14ac:dyDescent="0.25">
      <c r="A296" s="46">
        <v>44787</v>
      </c>
      <c r="B296">
        <v>120</v>
      </c>
      <c r="C296">
        <v>146.28</v>
      </c>
      <c r="D296">
        <v>148</v>
      </c>
    </row>
    <row r="297" spans="1:8" x14ac:dyDescent="0.25">
      <c r="A297" s="46">
        <v>44788</v>
      </c>
      <c r="B297">
        <v>152</v>
      </c>
      <c r="C297">
        <v>147.59</v>
      </c>
      <c r="D297">
        <v>149</v>
      </c>
      <c r="E297">
        <v>149.08000000000001</v>
      </c>
      <c r="H297">
        <v>149.35</v>
      </c>
    </row>
    <row r="298" spans="1:8" x14ac:dyDescent="0.25">
      <c r="A298" s="46">
        <v>44789</v>
      </c>
      <c r="B298">
        <v>155.49</v>
      </c>
      <c r="C298">
        <v>153.38</v>
      </c>
      <c r="D298">
        <v>155</v>
      </c>
      <c r="E298">
        <v>150</v>
      </c>
      <c r="F298">
        <v>152</v>
      </c>
      <c r="H298">
        <v>162.77000000000001</v>
      </c>
    </row>
    <row r="299" spans="1:8" x14ac:dyDescent="0.25">
      <c r="A299" s="46">
        <v>44790</v>
      </c>
      <c r="B299">
        <v>156.93</v>
      </c>
      <c r="C299">
        <v>158</v>
      </c>
      <c r="D299">
        <v>149.05000000000001</v>
      </c>
      <c r="E299">
        <v>160</v>
      </c>
      <c r="H299">
        <v>160.80000000000001</v>
      </c>
    </row>
    <row r="300" spans="1:8" x14ac:dyDescent="0.25">
      <c r="A300" s="46">
        <v>44791</v>
      </c>
      <c r="B300">
        <v>142.53</v>
      </c>
      <c r="C300">
        <v>162.94999999999999</v>
      </c>
      <c r="D300">
        <v>160</v>
      </c>
      <c r="E300">
        <v>160</v>
      </c>
      <c r="F300">
        <v>159</v>
      </c>
      <c r="H300">
        <v>167.38</v>
      </c>
    </row>
    <row r="301" spans="1:8" x14ac:dyDescent="0.25">
      <c r="A301" s="46">
        <v>44792</v>
      </c>
      <c r="B301">
        <v>177.82</v>
      </c>
      <c r="C301">
        <v>172</v>
      </c>
      <c r="D301">
        <v>169.66</v>
      </c>
      <c r="E301">
        <v>168</v>
      </c>
      <c r="F301">
        <v>168</v>
      </c>
      <c r="H301">
        <v>184</v>
      </c>
    </row>
    <row r="302" spans="1:8" x14ac:dyDescent="0.25">
      <c r="A302" s="46">
        <v>44793</v>
      </c>
      <c r="B302">
        <v>182</v>
      </c>
      <c r="C302">
        <v>187.56</v>
      </c>
      <c r="D302">
        <v>187</v>
      </c>
      <c r="E302">
        <v>175</v>
      </c>
    </row>
    <row r="303" spans="1:8" x14ac:dyDescent="0.25">
      <c r="A303" s="46">
        <v>44794</v>
      </c>
      <c r="B303">
        <v>201.04</v>
      </c>
      <c r="C303">
        <v>189.56</v>
      </c>
    </row>
    <row r="304" spans="1:8" x14ac:dyDescent="0.25">
      <c r="A304" s="46">
        <v>44795</v>
      </c>
      <c r="B304">
        <v>216.62</v>
      </c>
      <c r="C304">
        <v>216</v>
      </c>
      <c r="D304">
        <v>205</v>
      </c>
      <c r="E304">
        <v>214.06</v>
      </c>
      <c r="F304">
        <v>500</v>
      </c>
      <c r="G304">
        <v>200</v>
      </c>
      <c r="H304">
        <v>214</v>
      </c>
    </row>
    <row r="305" spans="1:8" x14ac:dyDescent="0.25">
      <c r="A305" s="46">
        <v>44796</v>
      </c>
      <c r="B305">
        <v>198.01</v>
      </c>
      <c r="C305">
        <v>193.54</v>
      </c>
      <c r="D305">
        <v>198.09</v>
      </c>
      <c r="E305">
        <v>209</v>
      </c>
      <c r="F305">
        <v>201.1</v>
      </c>
      <c r="H305">
        <v>195</v>
      </c>
    </row>
    <row r="306" spans="1:8" x14ac:dyDescent="0.25">
      <c r="A306" s="46">
        <v>44797</v>
      </c>
      <c r="B306">
        <v>209.57</v>
      </c>
      <c r="C306">
        <v>208.62</v>
      </c>
      <c r="D306">
        <v>211.75</v>
      </c>
      <c r="F306">
        <v>210</v>
      </c>
      <c r="H306">
        <v>212.5</v>
      </c>
    </row>
    <row r="307" spans="1:8" x14ac:dyDescent="0.25">
      <c r="A307" s="46">
        <v>44798</v>
      </c>
      <c r="B307">
        <v>235</v>
      </c>
      <c r="C307">
        <v>218</v>
      </c>
      <c r="D307">
        <v>230.3</v>
      </c>
      <c r="E307">
        <v>229.75</v>
      </c>
      <c r="F307">
        <v>223</v>
      </c>
      <c r="H307">
        <v>230.76</v>
      </c>
    </row>
    <row r="308" spans="1:8" x14ac:dyDescent="0.25">
      <c r="A308" s="46">
        <v>44799</v>
      </c>
      <c r="B308">
        <v>210.85</v>
      </c>
      <c r="C308">
        <v>205</v>
      </c>
      <c r="D308">
        <v>205</v>
      </c>
      <c r="E308">
        <v>207</v>
      </c>
      <c r="F308">
        <v>207.72</v>
      </c>
      <c r="H308">
        <v>230</v>
      </c>
    </row>
    <row r="309" spans="1:8" x14ac:dyDescent="0.25">
      <c r="A309" s="46">
        <v>44800</v>
      </c>
      <c r="B309">
        <v>219.5</v>
      </c>
      <c r="C309">
        <v>222.8</v>
      </c>
      <c r="D309">
        <v>218</v>
      </c>
      <c r="E309">
        <v>222</v>
      </c>
    </row>
    <row r="310" spans="1:8" x14ac:dyDescent="0.25">
      <c r="A310" s="46">
        <v>44801</v>
      </c>
      <c r="B310">
        <v>226</v>
      </c>
      <c r="C310">
        <v>227.83</v>
      </c>
      <c r="D310">
        <v>232</v>
      </c>
      <c r="E310">
        <v>234.15</v>
      </c>
    </row>
    <row r="311" spans="1:8" x14ac:dyDescent="0.25">
      <c r="A311" s="46">
        <v>44802</v>
      </c>
      <c r="B311">
        <v>245</v>
      </c>
      <c r="C311">
        <v>240</v>
      </c>
      <c r="D311">
        <v>223.59</v>
      </c>
      <c r="E311">
        <v>239</v>
      </c>
      <c r="H311">
        <v>233</v>
      </c>
    </row>
    <row r="312" spans="1:8" x14ac:dyDescent="0.25">
      <c r="A312" s="46">
        <v>44803</v>
      </c>
      <c r="B312">
        <v>230.18</v>
      </c>
      <c r="C312">
        <v>188.38</v>
      </c>
      <c r="D312">
        <v>198.13</v>
      </c>
      <c r="E312">
        <v>201.61</v>
      </c>
      <c r="F312">
        <v>198.05</v>
      </c>
      <c r="H312">
        <v>200</v>
      </c>
    </row>
    <row r="313" spans="1:8" x14ac:dyDescent="0.25">
      <c r="A313" s="46">
        <v>44804</v>
      </c>
      <c r="B313">
        <v>187.5</v>
      </c>
      <c r="C313">
        <v>172</v>
      </c>
      <c r="D313">
        <v>174.76</v>
      </c>
      <c r="H313">
        <v>167</v>
      </c>
    </row>
    <row r="314" spans="1:8" x14ac:dyDescent="0.25">
      <c r="A314" s="46">
        <v>44805</v>
      </c>
      <c r="B314">
        <v>171.58</v>
      </c>
      <c r="C314">
        <v>154.18</v>
      </c>
      <c r="D314">
        <v>157.87</v>
      </c>
      <c r="E314">
        <v>168.78</v>
      </c>
      <c r="F314">
        <v>167.85</v>
      </c>
      <c r="G314">
        <v>174.7</v>
      </c>
      <c r="H314">
        <v>172</v>
      </c>
    </row>
    <row r="315" spans="1:8" x14ac:dyDescent="0.25">
      <c r="A315" s="46">
        <v>44806</v>
      </c>
      <c r="B315">
        <v>96.97</v>
      </c>
      <c r="C315">
        <v>100</v>
      </c>
      <c r="D315">
        <v>73</v>
      </c>
      <c r="E315">
        <v>81</v>
      </c>
      <c r="F315">
        <v>81.7</v>
      </c>
      <c r="G315">
        <v>135</v>
      </c>
      <c r="H315">
        <v>122.3</v>
      </c>
    </row>
    <row r="316" spans="1:8" x14ac:dyDescent="0.25">
      <c r="A316" s="46">
        <v>44807</v>
      </c>
      <c r="B316">
        <v>115</v>
      </c>
      <c r="C316">
        <v>126.67</v>
      </c>
      <c r="D316">
        <v>119</v>
      </c>
      <c r="E316">
        <v>127.72</v>
      </c>
    </row>
    <row r="317" spans="1:8" x14ac:dyDescent="0.25">
      <c r="A317" s="46">
        <v>44808</v>
      </c>
      <c r="B317">
        <v>120.5</v>
      </c>
      <c r="C317">
        <v>133</v>
      </c>
      <c r="D317">
        <v>130</v>
      </c>
      <c r="E317">
        <v>129.6</v>
      </c>
    </row>
    <row r="318" spans="1:8" x14ac:dyDescent="0.25">
      <c r="A318" s="46">
        <v>44809</v>
      </c>
      <c r="B318">
        <v>100</v>
      </c>
      <c r="C318">
        <v>111.15</v>
      </c>
      <c r="D318">
        <v>124.07</v>
      </c>
      <c r="E318">
        <v>124.18</v>
      </c>
      <c r="F318">
        <v>127.41</v>
      </c>
      <c r="G318">
        <v>140</v>
      </c>
      <c r="H318">
        <v>145</v>
      </c>
    </row>
    <row r="319" spans="1:8" x14ac:dyDescent="0.25">
      <c r="A319" s="46">
        <v>44810</v>
      </c>
      <c r="B319">
        <v>112</v>
      </c>
      <c r="C319">
        <v>107.2</v>
      </c>
      <c r="D319">
        <v>106.36</v>
      </c>
      <c r="E319">
        <v>106.77</v>
      </c>
      <c r="F319">
        <v>105.4</v>
      </c>
      <c r="H319">
        <v>120</v>
      </c>
    </row>
    <row r="320" spans="1:8" x14ac:dyDescent="0.25">
      <c r="A320" s="46">
        <v>44811</v>
      </c>
      <c r="B320">
        <v>113.9</v>
      </c>
      <c r="C320">
        <v>105</v>
      </c>
      <c r="D320">
        <v>109.75</v>
      </c>
      <c r="F320">
        <v>110</v>
      </c>
      <c r="H320">
        <v>126.2</v>
      </c>
    </row>
    <row r="321" spans="1:8" x14ac:dyDescent="0.25">
      <c r="A321" s="46">
        <v>44812</v>
      </c>
      <c r="B321">
        <v>141.49</v>
      </c>
      <c r="C321">
        <v>144</v>
      </c>
      <c r="D321">
        <v>126.5</v>
      </c>
      <c r="E321">
        <v>126.5</v>
      </c>
      <c r="F321">
        <v>133.63999999999999</v>
      </c>
      <c r="G321">
        <v>115</v>
      </c>
      <c r="H321">
        <v>135</v>
      </c>
    </row>
    <row r="322" spans="1:8" x14ac:dyDescent="0.25">
      <c r="A322" s="46">
        <v>44813</v>
      </c>
      <c r="B322">
        <v>138.61000000000001</v>
      </c>
      <c r="C322">
        <v>134.72999999999999</v>
      </c>
      <c r="D322">
        <v>130.77000000000001</v>
      </c>
      <c r="E322">
        <v>126.9</v>
      </c>
      <c r="F322">
        <v>127.33</v>
      </c>
      <c r="G322">
        <v>140</v>
      </c>
      <c r="H322">
        <v>130</v>
      </c>
    </row>
    <row r="323" spans="1:8" x14ac:dyDescent="0.25">
      <c r="A323" s="46">
        <v>44814</v>
      </c>
      <c r="B323">
        <v>150.4</v>
      </c>
      <c r="C323">
        <v>142.5</v>
      </c>
      <c r="D323">
        <v>138.44999999999999</v>
      </c>
      <c r="E323">
        <v>135.55000000000001</v>
      </c>
    </row>
    <row r="324" spans="1:8" x14ac:dyDescent="0.25">
      <c r="A324" s="46">
        <v>44815</v>
      </c>
      <c r="B324">
        <v>152.25</v>
      </c>
      <c r="C324">
        <v>148.94</v>
      </c>
      <c r="D324">
        <v>148.6</v>
      </c>
      <c r="E324">
        <v>148.6</v>
      </c>
    </row>
    <row r="325" spans="1:8" x14ac:dyDescent="0.25">
      <c r="A325" s="46">
        <v>44816</v>
      </c>
      <c r="B325">
        <v>134.06</v>
      </c>
      <c r="C325">
        <v>131.78</v>
      </c>
      <c r="D325">
        <v>136.69</v>
      </c>
      <c r="E325">
        <v>136</v>
      </c>
      <c r="H325">
        <v>136.5</v>
      </c>
    </row>
    <row r="326" spans="1:8" x14ac:dyDescent="0.25">
      <c r="A326" s="46">
        <v>44817</v>
      </c>
      <c r="B326">
        <v>143.5</v>
      </c>
      <c r="C326">
        <v>138.53</v>
      </c>
      <c r="D326">
        <v>139.87</v>
      </c>
      <c r="E326">
        <v>139.65</v>
      </c>
      <c r="F326">
        <v>139</v>
      </c>
      <c r="H326">
        <v>154.5</v>
      </c>
    </row>
    <row r="327" spans="1:8" x14ac:dyDescent="0.25">
      <c r="A327" s="46">
        <v>44818</v>
      </c>
      <c r="B327">
        <v>165.05</v>
      </c>
      <c r="C327">
        <v>167.5</v>
      </c>
      <c r="D327">
        <v>165.6</v>
      </c>
      <c r="E327">
        <v>164</v>
      </c>
      <c r="F327">
        <v>165.9</v>
      </c>
      <c r="G327">
        <v>145</v>
      </c>
      <c r="H327">
        <v>171</v>
      </c>
    </row>
    <row r="328" spans="1:8" x14ac:dyDescent="0.25">
      <c r="A328" s="46">
        <v>44819</v>
      </c>
      <c r="B328">
        <v>140</v>
      </c>
      <c r="C328">
        <v>135</v>
      </c>
      <c r="D328">
        <v>149.79</v>
      </c>
      <c r="E328">
        <v>155.96</v>
      </c>
      <c r="F328">
        <v>158</v>
      </c>
      <c r="H328">
        <v>151.05000000000001</v>
      </c>
    </row>
    <row r="329" spans="1:8" x14ac:dyDescent="0.25">
      <c r="A329" s="46">
        <v>44820</v>
      </c>
      <c r="B329">
        <v>95</v>
      </c>
      <c r="C329">
        <v>107.59</v>
      </c>
      <c r="D329">
        <v>101.18</v>
      </c>
      <c r="E329">
        <v>99</v>
      </c>
      <c r="F329">
        <v>108.55</v>
      </c>
      <c r="H329">
        <v>120</v>
      </c>
    </row>
    <row r="330" spans="1:8" x14ac:dyDescent="0.25">
      <c r="A330" s="46">
        <v>44821</v>
      </c>
      <c r="B330">
        <v>116.34</v>
      </c>
      <c r="C330">
        <v>118.16</v>
      </c>
      <c r="D330">
        <v>120</v>
      </c>
    </row>
    <row r="331" spans="1:8" x14ac:dyDescent="0.25">
      <c r="A331" s="46">
        <v>44822</v>
      </c>
      <c r="B331">
        <v>109.38</v>
      </c>
      <c r="C331">
        <v>114.73</v>
      </c>
      <c r="D331">
        <v>117.65</v>
      </c>
      <c r="E331">
        <v>117.65</v>
      </c>
    </row>
    <row r="332" spans="1:8" x14ac:dyDescent="0.25">
      <c r="A332" s="46">
        <v>44823</v>
      </c>
      <c r="B332">
        <v>121.8</v>
      </c>
      <c r="C332">
        <v>104.85</v>
      </c>
      <c r="D332">
        <v>119.44</v>
      </c>
      <c r="E332">
        <v>118</v>
      </c>
      <c r="H332">
        <v>220</v>
      </c>
    </row>
    <row r="333" spans="1:8" x14ac:dyDescent="0.25">
      <c r="A333" s="46">
        <v>44824</v>
      </c>
      <c r="B333">
        <v>124.3</v>
      </c>
      <c r="C333">
        <v>118.08</v>
      </c>
      <c r="H333">
        <v>121.5</v>
      </c>
    </row>
    <row r="334" spans="1:8" x14ac:dyDescent="0.25">
      <c r="A334" s="46">
        <v>44825</v>
      </c>
      <c r="B334">
        <v>124</v>
      </c>
      <c r="C334">
        <v>104.05</v>
      </c>
      <c r="D334">
        <v>117.92</v>
      </c>
      <c r="E334">
        <v>135.91999999999999</v>
      </c>
      <c r="F334">
        <v>138</v>
      </c>
      <c r="H334">
        <v>125</v>
      </c>
    </row>
    <row r="335" spans="1:8" x14ac:dyDescent="0.25">
      <c r="A335" s="46">
        <v>44826</v>
      </c>
      <c r="B335">
        <v>117.26</v>
      </c>
      <c r="C335">
        <v>105.63</v>
      </c>
      <c r="D335">
        <v>109.61</v>
      </c>
      <c r="E335">
        <v>116.9</v>
      </c>
      <c r="F335">
        <v>105.96</v>
      </c>
      <c r="H335">
        <v>116.5</v>
      </c>
    </row>
    <row r="336" spans="1:8" x14ac:dyDescent="0.25">
      <c r="A336" s="46">
        <v>44827</v>
      </c>
      <c r="B336">
        <v>103.14</v>
      </c>
      <c r="C336">
        <v>95</v>
      </c>
      <c r="D336">
        <v>92.34</v>
      </c>
      <c r="E336">
        <v>92.37</v>
      </c>
      <c r="F336">
        <v>90.87</v>
      </c>
      <c r="H336">
        <v>110</v>
      </c>
    </row>
    <row r="337" spans="1:8" x14ac:dyDescent="0.25">
      <c r="A337" s="46">
        <v>44828</v>
      </c>
      <c r="B337">
        <v>83.01</v>
      </c>
      <c r="C337">
        <v>95.49</v>
      </c>
    </row>
    <row r="338" spans="1:8" x14ac:dyDescent="0.25">
      <c r="A338" s="46">
        <v>44829</v>
      </c>
      <c r="B338">
        <v>87</v>
      </c>
      <c r="C338">
        <v>94.16</v>
      </c>
    </row>
    <row r="339" spans="1:8" x14ac:dyDescent="0.25">
      <c r="A339" s="46">
        <v>44830</v>
      </c>
      <c r="B339">
        <v>95.5</v>
      </c>
      <c r="C339">
        <v>83.7</v>
      </c>
      <c r="D339">
        <v>83.5</v>
      </c>
      <c r="E339">
        <v>83</v>
      </c>
      <c r="H339">
        <v>100</v>
      </c>
    </row>
    <row r="340" spans="1:8" x14ac:dyDescent="0.25">
      <c r="A340" s="46">
        <v>44831</v>
      </c>
      <c r="B340">
        <v>91.38</v>
      </c>
      <c r="C340">
        <v>91.95</v>
      </c>
      <c r="D340">
        <v>95.4</v>
      </c>
      <c r="E340">
        <v>95.91</v>
      </c>
      <c r="H340">
        <v>112</v>
      </c>
    </row>
    <row r="341" spans="1:8" x14ac:dyDescent="0.25">
      <c r="A341" s="46">
        <v>44832</v>
      </c>
      <c r="B341">
        <v>88.25</v>
      </c>
      <c r="C341">
        <v>92.3</v>
      </c>
      <c r="D341">
        <v>90</v>
      </c>
      <c r="H341">
        <v>105</v>
      </c>
    </row>
    <row r="342" spans="1:8" x14ac:dyDescent="0.25">
      <c r="A342" s="46">
        <v>44833</v>
      </c>
      <c r="B342">
        <v>86.01</v>
      </c>
      <c r="C342">
        <v>85</v>
      </c>
      <c r="D342">
        <v>81.81</v>
      </c>
      <c r="F342">
        <v>77.58</v>
      </c>
      <c r="H342">
        <v>92</v>
      </c>
    </row>
    <row r="343" spans="1:8" x14ac:dyDescent="0.25">
      <c r="A343" s="46">
        <v>44834</v>
      </c>
      <c r="B343">
        <v>75.2</v>
      </c>
      <c r="C343">
        <v>80</v>
      </c>
      <c r="D343">
        <v>76.41</v>
      </c>
      <c r="E343">
        <v>72</v>
      </c>
      <c r="F343">
        <v>74.430000000000007</v>
      </c>
      <c r="H343">
        <v>78</v>
      </c>
    </row>
    <row r="344" spans="1:8" x14ac:dyDescent="0.25">
      <c r="A344" s="46">
        <v>44835</v>
      </c>
      <c r="B344">
        <v>92.23</v>
      </c>
      <c r="C344">
        <v>97.48</v>
      </c>
      <c r="D344">
        <v>97</v>
      </c>
      <c r="E344">
        <v>98</v>
      </c>
    </row>
    <row r="345" spans="1:8" x14ac:dyDescent="0.25">
      <c r="A345" s="46">
        <v>44836</v>
      </c>
      <c r="B345">
        <v>117.2</v>
      </c>
      <c r="C345">
        <v>125.5</v>
      </c>
      <c r="D345">
        <v>113.21</v>
      </c>
      <c r="E345">
        <v>115</v>
      </c>
    </row>
    <row r="346" spans="1:8" x14ac:dyDescent="0.25">
      <c r="A346" s="46">
        <v>44837</v>
      </c>
      <c r="B346">
        <v>118.8</v>
      </c>
      <c r="C346">
        <v>107.24</v>
      </c>
      <c r="D346">
        <v>92.5</v>
      </c>
      <c r="E346">
        <v>99.15</v>
      </c>
      <c r="F346">
        <v>94</v>
      </c>
      <c r="H346">
        <v>97</v>
      </c>
    </row>
    <row r="347" spans="1:8" x14ac:dyDescent="0.25">
      <c r="A347" s="46">
        <v>44838</v>
      </c>
      <c r="B347">
        <v>121.72</v>
      </c>
      <c r="C347">
        <v>94.57</v>
      </c>
      <c r="D347">
        <v>94</v>
      </c>
      <c r="E347">
        <v>94.63</v>
      </c>
      <c r="H347">
        <v>105.9</v>
      </c>
    </row>
    <row r="348" spans="1:8" x14ac:dyDescent="0.25">
      <c r="A348" s="46">
        <v>44839</v>
      </c>
      <c r="B348">
        <v>88.63</v>
      </c>
      <c r="C348">
        <v>88.7</v>
      </c>
      <c r="D348">
        <v>85</v>
      </c>
      <c r="F348">
        <v>83.8</v>
      </c>
      <c r="H348">
        <v>105</v>
      </c>
    </row>
    <row r="349" spans="1:8" x14ac:dyDescent="0.25">
      <c r="A349" s="46">
        <v>44840</v>
      </c>
      <c r="B349">
        <v>88.46</v>
      </c>
      <c r="C349">
        <v>78.849999999999994</v>
      </c>
      <c r="D349">
        <v>85.36</v>
      </c>
      <c r="E349">
        <v>85</v>
      </c>
      <c r="F349">
        <v>86.43</v>
      </c>
      <c r="G349">
        <v>90</v>
      </c>
      <c r="H349">
        <v>106</v>
      </c>
    </row>
    <row r="350" spans="1:8" x14ac:dyDescent="0.25">
      <c r="A350" s="46">
        <v>44841</v>
      </c>
      <c r="B350">
        <v>76.69</v>
      </c>
      <c r="C350">
        <v>78.47</v>
      </c>
      <c r="D350">
        <v>72</v>
      </c>
      <c r="E350">
        <v>74</v>
      </c>
      <c r="F350">
        <v>74.5</v>
      </c>
      <c r="G350">
        <v>85</v>
      </c>
      <c r="H350">
        <v>90</v>
      </c>
    </row>
    <row r="351" spans="1:8" x14ac:dyDescent="0.25">
      <c r="A351" s="46">
        <v>44842</v>
      </c>
      <c r="B351">
        <v>79.430000000000007</v>
      </c>
      <c r="C351">
        <v>79.19</v>
      </c>
      <c r="D351">
        <v>78</v>
      </c>
      <c r="E351">
        <v>69</v>
      </c>
    </row>
    <row r="352" spans="1:8" x14ac:dyDescent="0.25">
      <c r="A352" s="46">
        <v>44843</v>
      </c>
      <c r="B352">
        <v>82.88</v>
      </c>
      <c r="C352">
        <v>93.74</v>
      </c>
    </row>
    <row r="353" spans="1:8" x14ac:dyDescent="0.25">
      <c r="A353" s="46">
        <v>44844</v>
      </c>
      <c r="B353">
        <v>81</v>
      </c>
      <c r="C353">
        <v>80.900000000000006</v>
      </c>
      <c r="D353">
        <v>83.96</v>
      </c>
      <c r="E353">
        <v>78.27</v>
      </c>
      <c r="H353">
        <v>96</v>
      </c>
    </row>
    <row r="354" spans="1:8" x14ac:dyDescent="0.25">
      <c r="A354" s="46">
        <v>44845</v>
      </c>
      <c r="B354">
        <v>79.64</v>
      </c>
      <c r="C354">
        <v>80</v>
      </c>
      <c r="D354">
        <v>77.13</v>
      </c>
      <c r="H354">
        <v>93</v>
      </c>
    </row>
    <row r="355" spans="1:8" x14ac:dyDescent="0.25">
      <c r="A355" s="46">
        <v>44846</v>
      </c>
      <c r="B355">
        <v>66</v>
      </c>
      <c r="C355">
        <v>75.45</v>
      </c>
    </row>
    <row r="356" spans="1:8" x14ac:dyDescent="0.25">
      <c r="A356" s="46">
        <v>44847</v>
      </c>
      <c r="B356">
        <v>71.23</v>
      </c>
      <c r="C356">
        <v>68</v>
      </c>
      <c r="D356">
        <v>68.900000000000006</v>
      </c>
      <c r="E356">
        <v>67.8</v>
      </c>
      <c r="F356">
        <v>68.13</v>
      </c>
      <c r="G356">
        <v>75</v>
      </c>
      <c r="H356">
        <v>101.8</v>
      </c>
    </row>
    <row r="357" spans="1:8" x14ac:dyDescent="0.25">
      <c r="A357" s="46">
        <v>44848</v>
      </c>
      <c r="B357">
        <v>55</v>
      </c>
      <c r="C357">
        <v>52.37</v>
      </c>
      <c r="D357">
        <v>47.14</v>
      </c>
      <c r="E357">
        <v>50.5</v>
      </c>
      <c r="F357">
        <v>53.99</v>
      </c>
      <c r="H357">
        <v>83</v>
      </c>
    </row>
    <row r="358" spans="1:8" x14ac:dyDescent="0.25">
      <c r="A358" s="46">
        <v>44849</v>
      </c>
      <c r="B358">
        <v>55</v>
      </c>
      <c r="C358">
        <v>64.430000000000007</v>
      </c>
      <c r="D358">
        <v>62.14</v>
      </c>
    </row>
    <row r="359" spans="1:8" x14ac:dyDescent="0.25">
      <c r="A359" s="46">
        <v>44850</v>
      </c>
      <c r="B359">
        <v>38.049999999999997</v>
      </c>
      <c r="C359">
        <v>52.68</v>
      </c>
      <c r="D359">
        <v>52</v>
      </c>
      <c r="E359">
        <v>52</v>
      </c>
    </row>
    <row r="360" spans="1:8" x14ac:dyDescent="0.25">
      <c r="A360" s="46">
        <v>44851</v>
      </c>
      <c r="B360">
        <v>33.61</v>
      </c>
      <c r="C360">
        <v>34.299999999999997</v>
      </c>
      <c r="D360">
        <v>39.659999999999997</v>
      </c>
      <c r="E360">
        <v>39.049999999999997</v>
      </c>
      <c r="F360">
        <v>36</v>
      </c>
      <c r="H360">
        <v>69</v>
      </c>
    </row>
    <row r="361" spans="1:8" x14ac:dyDescent="0.25">
      <c r="A361" s="46">
        <v>44852</v>
      </c>
      <c r="B361">
        <v>23.67</v>
      </c>
      <c r="C361">
        <v>27.78</v>
      </c>
      <c r="D361">
        <v>29</v>
      </c>
      <c r="E361">
        <v>30</v>
      </c>
      <c r="F361">
        <v>25</v>
      </c>
    </row>
    <row r="362" spans="1:8" x14ac:dyDescent="0.25">
      <c r="A362" s="46">
        <v>44853</v>
      </c>
      <c r="B362">
        <v>31.64</v>
      </c>
      <c r="C362">
        <v>33.06</v>
      </c>
      <c r="D362">
        <v>30</v>
      </c>
      <c r="F362">
        <v>26.5</v>
      </c>
      <c r="H362">
        <v>64.599999999999994</v>
      </c>
    </row>
    <row r="363" spans="1:8" x14ac:dyDescent="0.25">
      <c r="A363" s="46">
        <v>44854</v>
      </c>
      <c r="B363">
        <v>40.369999999999997</v>
      </c>
      <c r="C363">
        <v>46.9</v>
      </c>
      <c r="E363">
        <v>36.5</v>
      </c>
      <c r="F363">
        <v>42.43</v>
      </c>
      <c r="H363">
        <v>74</v>
      </c>
    </row>
    <row r="364" spans="1:8" x14ac:dyDescent="0.25">
      <c r="A364" s="46">
        <v>44855</v>
      </c>
      <c r="B364">
        <v>47.75</v>
      </c>
      <c r="C364">
        <v>44.95</v>
      </c>
      <c r="D364">
        <v>33.01</v>
      </c>
      <c r="E364">
        <v>38.549999999999997</v>
      </c>
      <c r="F364">
        <v>35</v>
      </c>
      <c r="H364">
        <v>60</v>
      </c>
    </row>
    <row r="365" spans="1:8" x14ac:dyDescent="0.25">
      <c r="A365" s="46">
        <v>44856</v>
      </c>
      <c r="B365">
        <v>35.619999999999997</v>
      </c>
      <c r="C365">
        <v>36.99</v>
      </c>
      <c r="D365">
        <v>39.049999999999997</v>
      </c>
    </row>
    <row r="366" spans="1:8" x14ac:dyDescent="0.25">
      <c r="A366" s="46">
        <v>44857</v>
      </c>
      <c r="B366">
        <v>11.79</v>
      </c>
      <c r="C366">
        <v>45.96</v>
      </c>
      <c r="D366">
        <v>45</v>
      </c>
    </row>
    <row r="367" spans="1:8" x14ac:dyDescent="0.25">
      <c r="A367" s="46">
        <v>44858</v>
      </c>
      <c r="B367">
        <v>49.87</v>
      </c>
      <c r="C367">
        <v>31.6</v>
      </c>
      <c r="D367">
        <v>31</v>
      </c>
      <c r="E367">
        <v>31.38</v>
      </c>
      <c r="F367">
        <v>31</v>
      </c>
      <c r="H367">
        <v>52.5</v>
      </c>
    </row>
    <row r="368" spans="1:8" x14ac:dyDescent="0.25">
      <c r="A368" s="46">
        <v>44859</v>
      </c>
      <c r="B368">
        <v>46.6</v>
      </c>
      <c r="C368">
        <v>47</v>
      </c>
      <c r="D368">
        <v>35.69</v>
      </c>
      <c r="E368">
        <v>36</v>
      </c>
      <c r="F368">
        <v>37.15</v>
      </c>
      <c r="H368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Tabla I</vt:lpstr>
      <vt:lpstr>Tabla II</vt:lpstr>
      <vt:lpstr>Tabla III</vt:lpstr>
      <vt:lpstr>Peajes e IEH</vt:lpstr>
      <vt:lpstr>Referencia spot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Aitor Ezeiza Virumbrales</dc:creator>
  <cp:lastModifiedBy>Aitor Ezeiza Virumbrales</cp:lastModifiedBy>
  <dcterms:created xsi:type="dcterms:W3CDTF">2015-06-05T18:19:34Z</dcterms:created>
  <dcterms:modified xsi:type="dcterms:W3CDTF">2023-03-14T10:09:34Z</dcterms:modified>
</cp:coreProperties>
</file>