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H:\COMUN\Operación\PLIEGOS TECNICOS\CLORADORES\PLIEGO\"/>
    </mc:Choice>
  </mc:AlternateContent>
  <xr:revisionPtr revIDLastSave="0" documentId="13_ncr:1_{C54C1EF1-66AE-476E-AC08-84DE97B0840B}" xr6:coauthVersionLast="47" xr6:coauthVersionMax="47" xr10:uidLastSave="{00000000-0000-0000-0000-000000000000}"/>
  <bookViews>
    <workbookView xWindow="-120" yWindow="-120" windowWidth="29040" windowHeight="15840" activeTab="3" xr2:uid="{8120A87C-D2D2-4846-9BE6-8636095194B2}"/>
  </bookViews>
  <sheets>
    <sheet name="Resumen Contratista" sheetId="5" r:id="rId1"/>
    <sheet name="Partidas a rellenar" sheetId="4" r:id="rId2"/>
    <sheet name="Hoja1" sheetId="6" r:id="rId3"/>
    <sheet name="Hoja2" sheetId="7" r:id="rId4"/>
  </sheets>
  <calcPr calcId="191029"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26" i="7" l="1"/>
  <c r="G25" i="7" s="1"/>
  <c r="G21" i="7"/>
  <c r="G16" i="7"/>
  <c r="G12" i="7"/>
  <c r="G29" i="7"/>
  <c r="G23" i="7"/>
  <c r="G19" i="7"/>
  <c r="G10" i="7"/>
  <c r="G4" i="7"/>
  <c r="G3" i="7" s="1"/>
  <c r="G34" i="4"/>
  <c r="I4" i="4"/>
  <c r="I7" i="4"/>
  <c r="I10" i="4"/>
  <c r="I12" i="4"/>
  <c r="I14" i="4"/>
  <c r="I16" i="4"/>
  <c r="I19" i="4"/>
  <c r="I21" i="4"/>
  <c r="I23" i="4"/>
  <c r="I26" i="4"/>
  <c r="I29" i="4"/>
  <c r="I31" i="4"/>
  <c r="G14" i="7" l="1"/>
  <c r="G9" i="7" s="1"/>
  <c r="G18" i="7"/>
  <c r="G31" i="7"/>
  <c r="G28" i="7" s="1"/>
  <c r="G7" i="7"/>
  <c r="G6" i="7" s="1"/>
  <c r="G23" i="4"/>
  <c r="G21" i="4"/>
  <c r="G19" i="4"/>
  <c r="G34" i="7" l="1"/>
  <c r="G18" i="4"/>
  <c r="K14" i="6"/>
  <c r="G26" i="4"/>
  <c r="G25" i="4" s="1"/>
  <c r="B7" i="5" l="1"/>
  <c r="G31" i="4"/>
  <c r="G29" i="4"/>
  <c r="G28" i="4" l="1"/>
  <c r="E7" i="5" s="1"/>
  <c r="K10" i="6"/>
  <c r="B5" i="5"/>
  <c r="G14" i="4"/>
  <c r="G12" i="4"/>
  <c r="G16" i="4"/>
  <c r="G10" i="4"/>
  <c r="G9" i="4" l="1"/>
  <c r="K9" i="6"/>
  <c r="K8" i="6"/>
  <c r="K15" i="6" s="1"/>
  <c r="K16" i="6" s="1"/>
  <c r="G7" i="4" l="1"/>
  <c r="G4" i="4"/>
  <c r="G3" i="4" s="1"/>
  <c r="B4" i="5"/>
  <c r="B6" i="5"/>
  <c r="G6" i="4" l="1"/>
  <c r="E6" i="5"/>
  <c r="E5" i="5" l="1"/>
  <c r="E4" i="5"/>
  <c r="E9" i="5" l="1"/>
  <c r="E12" i="5" s="1"/>
  <c r="E11" i="5" l="1"/>
  <c r="E14" i="5" s="1"/>
  <c r="E16" i="5" s="1"/>
  <c r="E19" i="5" s="1"/>
  <c r="G36" i="4"/>
  <c r="G37" i="4"/>
  <c r="G39" i="4" l="1"/>
  <c r="I39" i="4" s="1"/>
  <c r="G41" i="4" l="1"/>
  <c r="H41" i="4"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Ander Villanueva Llorente</author>
  </authors>
  <commentList>
    <comment ref="A2" authorId="0" shapeId="0" xr:uid="{2AAF9D25-F344-402C-93FD-4BD18825082F}">
      <text>
        <r>
          <rPr>
            <b/>
            <sz val="9"/>
            <color indexed="81"/>
            <rFont val="Tahoma"/>
            <family val="2"/>
          </rPr>
          <t>Código del concepto. Ver colores en "Entorno de trabajo: Apariencia"</t>
        </r>
      </text>
    </comment>
    <comment ref="B2" authorId="0" shapeId="0" xr:uid="{FE5E71CA-1458-4286-AFBB-DD9C34E5BCCC}">
      <text>
        <r>
          <rPr>
            <b/>
            <sz val="9"/>
            <color indexed="81"/>
            <rFont val="Tahoma"/>
            <family val="2"/>
          </rPr>
          <t>Naturaleza o tipo de concepto, ver valores de cada naturaleza en la ayuda del menú contextual</t>
        </r>
      </text>
    </comment>
    <comment ref="C2" authorId="0" shapeId="0" xr:uid="{686B1752-61B8-4A9F-8E47-5156E82C42C6}">
      <text>
        <r>
          <rPr>
            <b/>
            <sz val="9"/>
            <color indexed="81"/>
            <rFont val="Tahoma"/>
            <family val="2"/>
          </rPr>
          <t>Unidad principal de medida del concepto</t>
        </r>
      </text>
    </comment>
    <comment ref="D2" authorId="0" shapeId="0" xr:uid="{3B7D57D1-AD9D-415D-AC3C-5E2044752613}">
      <text>
        <r>
          <rPr>
            <b/>
            <sz val="9"/>
            <color indexed="81"/>
            <rFont val="Tahoma"/>
            <family val="2"/>
          </rPr>
          <t>Descripción corta</t>
        </r>
      </text>
    </comment>
    <comment ref="E2" authorId="0" shapeId="0" xr:uid="{02FBE7F4-BEF3-4787-8A34-9CD2198FE5D3}">
      <text>
        <r>
          <rPr>
            <b/>
            <sz val="9"/>
            <color indexed="81"/>
            <rFont val="Tahoma"/>
            <family val="2"/>
          </rPr>
          <t>Rendimiento o cantidad presupuestada</t>
        </r>
      </text>
    </comment>
    <comment ref="F2" authorId="0" shapeId="0" xr:uid="{10B2EA13-0E1B-4A4B-8F12-0D3AD344D501}">
      <text>
        <r>
          <rPr>
            <b/>
            <sz val="9"/>
            <color indexed="81"/>
            <rFont val="Tahoma"/>
            <family val="2"/>
          </rPr>
          <t>Precio unitario en el presupuesto</t>
        </r>
      </text>
    </comment>
    <comment ref="G2" authorId="0" shapeId="0" xr:uid="{253BC43B-F884-435F-98D1-C0464FEDFF7B}">
      <text>
        <r>
          <rPr>
            <b/>
            <sz val="9"/>
            <color indexed="81"/>
            <rFont val="Tahoma"/>
            <family val="2"/>
          </rPr>
          <t>Importe del presupuesto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Ander Villanueva Llorente</author>
  </authors>
  <commentList>
    <comment ref="A2" authorId="0" shapeId="0" xr:uid="{C7970A7D-6482-48D4-A360-A4E224646576}">
      <text>
        <r>
          <rPr>
            <b/>
            <sz val="9"/>
            <color indexed="81"/>
            <rFont val="Tahoma"/>
            <family val="2"/>
          </rPr>
          <t>Código del concepto. Ver colores en "Entorno de trabajo: Apariencia"</t>
        </r>
      </text>
    </comment>
    <comment ref="B2" authorId="0" shapeId="0" xr:uid="{4086C608-EEE0-426C-9AB1-EBC3A9F5F5B4}">
      <text>
        <r>
          <rPr>
            <b/>
            <sz val="9"/>
            <color indexed="81"/>
            <rFont val="Tahoma"/>
            <family val="2"/>
          </rPr>
          <t>Naturaleza o tipo de concepto, ver valores de cada naturaleza en la ayuda del menú contextual</t>
        </r>
      </text>
    </comment>
    <comment ref="C2" authorId="0" shapeId="0" xr:uid="{2233B812-8F8B-4439-8AC1-37A1B9F0AE41}">
      <text>
        <r>
          <rPr>
            <b/>
            <sz val="9"/>
            <color indexed="81"/>
            <rFont val="Tahoma"/>
            <family val="2"/>
          </rPr>
          <t>Unidad principal de medida del concepto</t>
        </r>
      </text>
    </comment>
    <comment ref="D2" authorId="0" shapeId="0" xr:uid="{464B5E89-04CC-42DD-9D11-2D41F81FB9D7}">
      <text>
        <r>
          <rPr>
            <b/>
            <sz val="9"/>
            <color indexed="81"/>
            <rFont val="Tahoma"/>
            <family val="2"/>
          </rPr>
          <t>Descripción corta</t>
        </r>
      </text>
    </comment>
    <comment ref="E2" authorId="0" shapeId="0" xr:uid="{4E490203-BE79-4918-9026-5250647E9DAF}">
      <text>
        <r>
          <rPr>
            <b/>
            <sz val="9"/>
            <color indexed="81"/>
            <rFont val="Tahoma"/>
            <family val="2"/>
          </rPr>
          <t>Rendimiento o cantidad presupuestada</t>
        </r>
      </text>
    </comment>
    <comment ref="F2" authorId="0" shapeId="0" xr:uid="{C1EB6DC2-0A96-42B6-9D8C-BAFEF6406243}">
      <text>
        <r>
          <rPr>
            <b/>
            <sz val="9"/>
            <color indexed="81"/>
            <rFont val="Tahoma"/>
            <family val="2"/>
          </rPr>
          <t>Precio unitario en el presupuesto</t>
        </r>
      </text>
    </comment>
    <comment ref="G2" authorId="0" shapeId="0" xr:uid="{E06945C5-162B-4673-839A-88DED7929BE0}">
      <text>
        <r>
          <rPr>
            <b/>
            <sz val="9"/>
            <color indexed="81"/>
            <rFont val="Tahoma"/>
            <family val="2"/>
          </rPr>
          <t>Importe del presupuesto</t>
        </r>
      </text>
    </comment>
  </commentList>
</comments>
</file>

<file path=xl/sharedStrings.xml><?xml version="1.0" encoding="utf-8"?>
<sst xmlns="http://schemas.openxmlformats.org/spreadsheetml/2006/main" count="204" uniqueCount="79">
  <si>
    <t>Presupuesto</t>
  </si>
  <si>
    <t>Código</t>
  </si>
  <si>
    <t>Nat</t>
  </si>
  <si>
    <t>Ud</t>
  </si>
  <si>
    <t>Resumen</t>
  </si>
  <si>
    <t>CanPres</t>
  </si>
  <si>
    <t>Pres</t>
  </si>
  <si>
    <t>ImpPres</t>
  </si>
  <si>
    <t>Capítulo</t>
  </si>
  <si>
    <t/>
  </si>
  <si>
    <t>Partida</t>
  </si>
  <si>
    <t>UD</t>
  </si>
  <si>
    <t>% Gastos generales</t>
  </si>
  <si>
    <t>% Beneficio industrial</t>
  </si>
  <si>
    <t>Gastos generales</t>
  </si>
  <si>
    <t>Beneficio industrial</t>
  </si>
  <si>
    <t>PRESUPUESTO DE EJECUCIÓN MATERIAL</t>
  </si>
  <si>
    <t>PRESUPUESTO BASE DE LICITACIÓN SIN IVA</t>
  </si>
  <si>
    <t>PRESUPUESTO BASE DE LICITACIÓN</t>
  </si>
  <si>
    <t>IVA</t>
  </si>
  <si>
    <t>RESUMEN</t>
  </si>
  <si>
    <t>INSPECCIÓN CLORADOR</t>
  </si>
  <si>
    <t>REACTIVOS</t>
  </si>
  <si>
    <t>HIPOCLORITO</t>
  </si>
  <si>
    <t>Suministro, montaje y pueta en marcha de un conjunto de medición de cloro libre residual con sonda amperométrica cge 2 ms (o equivalente), rango 0-2ppm, señal salida 4-20ma, controlador dulcometer dacb en pared ip 65, con posibilidad de telecontrol de bomba dosifiacodra (control proporcional), panel modular con rotámetro, válvula toma muestras, panel de medición, incluyendo instalación eléctrica completa, tuberías y elementos de sujeción y montaje del fabricante y conexión y programación del plc</t>
  </si>
  <si>
    <t>Suministro , montaje y puesta en marcha de una bomba tomamuestrs en recirculación de 1m3/h, 0,5CV, 230V, incluyendo instalación electrica completa, tuberias y elementos de sujección y montaje y conexión y programación de PLC</t>
  </si>
  <si>
    <t>Bomba dosifiacidora de hipoclorito de desplazamiento positivo 220V, 16bar con entrada de potencia 15,2W, ajuste de velocidad y ajuste de longitud de reocrrido con ajuste 0-100%</t>
  </si>
  <si>
    <t>EQUIPO MEDIDOR DE CLORO</t>
  </si>
  <si>
    <t>BOMBA TOMAMUESTRAS</t>
  </si>
  <si>
    <t>BOMBA DOSIFIACORA</t>
  </si>
  <si>
    <t>Suministro, montaje y puesta en marcha de un equipo Thaumat (o equivalente) AC o DC, DCM500 gprs, antena exterior con cable de 5m, magnetotermico 2 polos 6A, caja estanca Legrand con tapa transpearente, bateria backup `plomo acido 12V 1850mAh, circuito de carga y conmutación e instalación lectrica completa</t>
  </si>
  <si>
    <t>THAMUT</t>
  </si>
  <si>
    <t>TE</t>
  </si>
  <si>
    <t>CO</t>
  </si>
  <si>
    <t>EM</t>
  </si>
  <si>
    <t>EX</t>
  </si>
  <si>
    <t>OT</t>
  </si>
  <si>
    <t>AD</t>
  </si>
  <si>
    <t>GAS</t>
  </si>
  <si>
    <t>TRABAJO DOCUMENTAL</t>
  </si>
  <si>
    <t>ELABORACIÓN PLANES DE CONTROL Y GESTION</t>
  </si>
  <si>
    <t>ELABORACIÓN PLANES SANITARIOS DEL AGUA (PSA)</t>
  </si>
  <si>
    <t>Elaboración anual de la parte correspondiente a cloradores de los Planes de Control y Gestion relativos a las Zonas de Abastecimiento incluidas en este PPTP, de acuerdo a los requerimientos de la legislación vigente del  Departametno de Sanidad del Gobierno Vasco y el CABB</t>
  </si>
  <si>
    <t>Elaboración anual de la parte correspondiente a cloradores de los Planes Sanitarios del Agua (PSA) relativos a las Zonas de Abastecimiento incluidas en este PPTP, de acuerdo a los requerimientos de la legislación vigente del  Departametno de Sanidad del Gobierno Vasco y el CABB</t>
  </si>
  <si>
    <t>m3</t>
  </si>
  <si>
    <t>SUMINISTRO HIPOCLORITO (18%)</t>
  </si>
  <si>
    <t>Inspección clorador incluyendo calibración y todos los trabajos preventivos requeridos</t>
  </si>
  <si>
    <t>REA</t>
  </si>
  <si>
    <t>REA1</t>
  </si>
  <si>
    <t>INS</t>
  </si>
  <si>
    <t>INS1</t>
  </si>
  <si>
    <t>COR</t>
  </si>
  <si>
    <t>COR1</t>
  </si>
  <si>
    <t>COR2</t>
  </si>
  <si>
    <t>COR3</t>
  </si>
  <si>
    <t>DOC</t>
  </si>
  <si>
    <t>DOC1</t>
  </si>
  <si>
    <t>DOC2</t>
  </si>
  <si>
    <t>SUSTITUCIÓN DE EQUIPO CETOLAR POR DOSIFIACIÓN DE HIPOCLORITO</t>
  </si>
  <si>
    <t>Suministro, montaje y puesta en marcha de un equipo de dosifiación de hipoclorito sustituyend un equipo cetolar</t>
  </si>
  <si>
    <t>SUSTITUCIÓN DE EQUIPO CETOLAR</t>
  </si>
  <si>
    <t>SUS</t>
  </si>
  <si>
    <t>SUS1</t>
  </si>
  <si>
    <t>RE</t>
  </si>
  <si>
    <t>INSPECCIONES Y MANTENIMIENTOS PREVENTIVOS</t>
  </si>
  <si>
    <t>SUSTITUCIÓN DE EQUIPOS</t>
  </si>
  <si>
    <t>H</t>
  </si>
  <si>
    <t>CORRECTIVOS</t>
  </si>
  <si>
    <t>SUS2</t>
  </si>
  <si>
    <t>SUS3</t>
  </si>
  <si>
    <t>SUS4</t>
  </si>
  <si>
    <t>UNIDAD DE PEQUEÑO MATERIAL A JUSTIFICAR</t>
  </si>
  <si>
    <t>Todas las unidades de pequeño material neesarias para la reparaciones de los equippos se certificaran mediante esta partida previa justifiación.</t>
  </si>
  <si>
    <t>HORA DE  OPERADOR</t>
  </si>
  <si>
    <t>Hora de operador GP 2A</t>
  </si>
  <si>
    <t>HORA EXTRA DE  OPERADOR</t>
  </si>
  <si>
    <t>Hora extra de operador GP 2A</t>
  </si>
  <si>
    <t>TOTAL</t>
  </si>
  <si>
    <t>PRESUPUESTO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</si>
</sst>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 #,##0.00\ &quot;€&quot;_-;\-* #,##0.00\ &quot;€&quot;_-;_-* &quot;-&quot;??\ &quot;€&quot;_-;_-@_-"/>
  </numFmts>
  <fonts count="12" x14ac:knownFonts="1">
    <font>
      <sz val="11"/>
      <color theme="1"/>
      <name val="Calibri"/>
      <family val="2"/>
      <scheme val="minor"/>
    </font>
    <font>
      <b/>
      <sz val="14"/>
      <color theme="1"/>
      <name val="Calibri"/>
      <family val="2"/>
      <scheme val="minor"/>
    </font>
    <font>
      <b/>
      <sz val="9"/>
      <color indexed="81"/>
      <name val="Tahoma"/>
      <family val="2"/>
    </font>
    <font>
      <b/>
      <i/>
      <sz val="10"/>
      <color theme="1"/>
      <name val="Calibri"/>
      <family val="2"/>
      <scheme val="minor"/>
    </font>
    <font>
      <b/>
      <sz val="8"/>
      <color theme="1"/>
      <name val="Calibri"/>
      <family val="2"/>
      <scheme val="minor"/>
    </font>
    <font>
      <b/>
      <sz val="8"/>
      <color rgb="FFFF00FF"/>
      <name val="Calibri"/>
      <family val="2"/>
      <scheme val="minor"/>
    </font>
    <font>
      <sz val="8"/>
      <color theme="1"/>
      <name val="Calibri"/>
      <family val="2"/>
      <scheme val="minor"/>
    </font>
    <font>
      <sz val="8"/>
      <color rgb="FFFF00FF"/>
      <name val="Calibri"/>
      <family val="2"/>
      <scheme val="minor"/>
    </font>
    <font>
      <sz val="11"/>
      <color theme="1"/>
      <name val="Calibri"/>
      <family val="2"/>
      <scheme val="minor"/>
    </font>
    <font>
      <b/>
      <sz val="11"/>
      <color theme="1"/>
      <name val="Calibri"/>
      <family val="2"/>
      <scheme val="minor"/>
    </font>
    <font>
      <b/>
      <u/>
      <sz val="11"/>
      <color theme="1"/>
      <name val="Calibri"/>
      <family val="2"/>
      <scheme val="minor"/>
    </font>
    <font>
      <sz val="8"/>
      <name val="Calibri"/>
      <family val="2"/>
      <scheme val="minor"/>
    </font>
  </fonts>
  <fills count="4">
    <fill>
      <patternFill patternType="none"/>
    </fill>
    <fill>
      <patternFill patternType="gray125"/>
    </fill>
    <fill>
      <patternFill patternType="solid">
        <fgColor rgb="FFB4CBE0"/>
        <bgColor indexed="64"/>
      </patternFill>
    </fill>
    <fill>
      <patternFill patternType="solid">
        <fgColor rgb="FFF0F0F0"/>
        <bgColor indexed="64"/>
      </patternFill>
    </fill>
  </fills>
  <borders count="2">
    <border>
      <left/>
      <right/>
      <top/>
      <bottom/>
      <diagonal/>
    </border>
    <border>
      <left/>
      <right/>
      <top/>
      <bottom style="thin">
        <color indexed="64"/>
      </bottom>
      <diagonal/>
    </border>
  </borders>
  <cellStyleXfs count="2">
    <xf numFmtId="0" fontId="0" fillId="0" borderId="0"/>
    <xf numFmtId="44" fontId="8" fillId="0" borderId="0" applyFont="0" applyFill="0" applyBorder="0" applyAlignment="0" applyProtection="0"/>
  </cellStyleXfs>
  <cellXfs count="46">
    <xf numFmtId="0" fontId="0" fillId="0" borderId="0" xfId="0"/>
    <xf numFmtId="0" fontId="0" fillId="0" borderId="0" xfId="0" applyAlignment="1">
      <alignment vertical="top"/>
    </xf>
    <xf numFmtId="0" fontId="1" fillId="0" borderId="0" xfId="0" applyFont="1" applyAlignment="1">
      <alignment vertical="top"/>
    </xf>
    <xf numFmtId="49" fontId="4" fillId="2" borderId="0" xfId="0" applyNumberFormat="1" applyFont="1" applyFill="1" applyAlignment="1">
      <alignment vertical="top"/>
    </xf>
    <xf numFmtId="3" fontId="5" fillId="2" borderId="0" xfId="0" applyNumberFormat="1" applyFont="1" applyFill="1" applyAlignment="1">
      <alignment vertical="top"/>
    </xf>
    <xf numFmtId="4" fontId="5" fillId="2" borderId="0" xfId="0" applyNumberFormat="1" applyFont="1" applyFill="1" applyAlignment="1">
      <alignment vertical="top"/>
    </xf>
    <xf numFmtId="49" fontId="6" fillId="3" borderId="0" xfId="0" applyNumberFormat="1" applyFont="1" applyFill="1" applyAlignment="1">
      <alignment vertical="top"/>
    </xf>
    <xf numFmtId="49" fontId="6" fillId="0" borderId="0" xfId="0" applyNumberFormat="1" applyFont="1" applyAlignment="1">
      <alignment vertical="top"/>
    </xf>
    <xf numFmtId="4" fontId="6" fillId="0" borderId="0" xfId="0" applyNumberFormat="1" applyFont="1" applyAlignment="1">
      <alignment vertical="top"/>
    </xf>
    <xf numFmtId="4" fontId="7" fillId="0" borderId="0" xfId="0" applyNumberFormat="1" applyFont="1" applyAlignment="1">
      <alignment vertical="top"/>
    </xf>
    <xf numFmtId="0" fontId="6" fillId="0" borderId="0" xfId="0" applyFont="1" applyAlignment="1">
      <alignment vertical="top"/>
    </xf>
    <xf numFmtId="49" fontId="6" fillId="0" borderId="0" xfId="0" applyNumberFormat="1" applyFont="1" applyAlignment="1">
      <alignment vertical="top" wrapText="1"/>
    </xf>
    <xf numFmtId="49" fontId="4" fillId="2" borderId="0" xfId="0" applyNumberFormat="1" applyFont="1" applyFill="1" applyAlignment="1">
      <alignment vertical="top" wrapText="1"/>
    </xf>
    <xf numFmtId="44" fontId="0" fillId="0" borderId="0" xfId="1" applyFont="1"/>
    <xf numFmtId="0" fontId="6" fillId="0" borderId="1" xfId="0" applyFont="1" applyBorder="1" applyAlignment="1">
      <alignment vertical="top"/>
    </xf>
    <xf numFmtId="49" fontId="0" fillId="0" borderId="0" xfId="0" applyNumberFormat="1"/>
    <xf numFmtId="44" fontId="0" fillId="0" borderId="1" xfId="1" applyFont="1" applyBorder="1"/>
    <xf numFmtId="44" fontId="0" fillId="0" borderId="0" xfId="0" applyNumberFormat="1"/>
    <xf numFmtId="9" fontId="0" fillId="0" borderId="0" xfId="0" applyNumberFormat="1"/>
    <xf numFmtId="49" fontId="9" fillId="0" borderId="1" xfId="0" applyNumberFormat="1" applyFont="1" applyBorder="1"/>
    <xf numFmtId="0" fontId="0" fillId="0" borderId="1" xfId="0" applyBorder="1"/>
    <xf numFmtId="44" fontId="0" fillId="0" borderId="1" xfId="0" applyNumberFormat="1" applyBorder="1"/>
    <xf numFmtId="0" fontId="3" fillId="0" borderId="0" xfId="0" applyFont="1" applyAlignment="1">
      <alignment horizontal="left" vertical="top"/>
    </xf>
    <xf numFmtId="0" fontId="3" fillId="0" borderId="0" xfId="0" applyFont="1" applyAlignment="1">
      <alignment horizontal="left" vertical="top" wrapText="1"/>
    </xf>
    <xf numFmtId="0" fontId="6" fillId="0" borderId="0" xfId="0" applyFont="1" applyBorder="1" applyAlignment="1">
      <alignment vertical="top"/>
    </xf>
    <xf numFmtId="49" fontId="6" fillId="0" borderId="0" xfId="0" applyNumberFormat="1" applyFont="1" applyBorder="1" applyAlignment="1">
      <alignment vertical="top" wrapText="1"/>
    </xf>
    <xf numFmtId="4" fontId="6" fillId="0" borderId="0" xfId="0" applyNumberFormat="1" applyFont="1" applyBorder="1" applyAlignment="1">
      <alignment vertical="top"/>
    </xf>
    <xf numFmtId="49" fontId="0" fillId="0" borderId="0" xfId="0" applyNumberFormat="1" applyBorder="1"/>
    <xf numFmtId="44" fontId="0" fillId="0" borderId="0" xfId="1" applyFont="1" applyBorder="1"/>
    <xf numFmtId="4" fontId="5" fillId="2" borderId="0" xfId="0" applyNumberFormat="1" applyFont="1" applyFill="1" applyAlignment="1" applyProtection="1">
      <alignment vertical="top"/>
      <protection locked="0"/>
    </xf>
    <xf numFmtId="4" fontId="6" fillId="0" borderId="0" xfId="0" applyNumberFormat="1" applyFont="1" applyAlignment="1" applyProtection="1">
      <alignment vertical="top"/>
      <protection locked="0"/>
    </xf>
    <xf numFmtId="0" fontId="6" fillId="0" borderId="1" xfId="0" applyFont="1" applyBorder="1" applyAlignment="1" applyProtection="1">
      <alignment vertical="top"/>
      <protection locked="0"/>
    </xf>
    <xf numFmtId="44" fontId="9" fillId="0" borderId="1" xfId="1" applyFont="1" applyBorder="1" applyAlignment="1">
      <alignment vertical="top"/>
    </xf>
    <xf numFmtId="0" fontId="6" fillId="0" borderId="0" xfId="0" applyFont="1" applyAlignment="1" applyProtection="1">
      <alignment vertical="top"/>
      <protection locked="0"/>
    </xf>
    <xf numFmtId="0" fontId="0" fillId="0" borderId="0" xfId="0" applyProtection="1"/>
    <xf numFmtId="0" fontId="0" fillId="0" borderId="0" xfId="0" applyAlignment="1" applyProtection="1">
      <alignment vertical="top"/>
      <protection locked="0"/>
    </xf>
    <xf numFmtId="0" fontId="3" fillId="0" borderId="0" xfId="0" applyFont="1" applyAlignment="1" applyProtection="1">
      <alignment horizontal="left" vertical="top"/>
      <protection locked="0"/>
    </xf>
    <xf numFmtId="0" fontId="6" fillId="0" borderId="0" xfId="0" applyFont="1" applyBorder="1" applyAlignment="1" applyProtection="1">
      <alignment vertical="top"/>
      <protection locked="0"/>
    </xf>
    <xf numFmtId="0" fontId="0" fillId="0" borderId="0" xfId="0" applyProtection="1">
      <protection locked="0"/>
    </xf>
    <xf numFmtId="0" fontId="0" fillId="0" borderId="1" xfId="0" applyBorder="1" applyProtection="1">
      <protection locked="0"/>
    </xf>
    <xf numFmtId="0" fontId="10" fillId="0" borderId="0" xfId="0" applyFont="1"/>
    <xf numFmtId="4" fontId="6" fillId="0" borderId="0" xfId="0" applyNumberFormat="1" applyFont="1" applyFill="1" applyAlignment="1">
      <alignment vertical="top"/>
    </xf>
    <xf numFmtId="2" fontId="0" fillId="0" borderId="0" xfId="0" applyNumberFormat="1"/>
    <xf numFmtId="0" fontId="1" fillId="0" borderId="0" xfId="0" applyFont="1"/>
    <xf numFmtId="0" fontId="1" fillId="0" borderId="0" xfId="0" applyFont="1" applyProtection="1">
      <protection locked="0"/>
    </xf>
    <xf numFmtId="44" fontId="1" fillId="0" borderId="0" xfId="1" applyFont="1"/>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A4BD60-2F30-41A7-97EE-5AA407F7D095}">
  <dimension ref="B2:E19"/>
  <sheetViews>
    <sheetView workbookViewId="0">
      <selection activeCell="E10" sqref="E10"/>
    </sheetView>
  </sheetViews>
  <sheetFormatPr baseColWidth="10" defaultRowHeight="15" x14ac:dyDescent="0.25"/>
  <cols>
    <col min="2" max="2" width="49.42578125" bestFit="1" customWidth="1"/>
    <col min="3" max="3" width="4.5703125" bestFit="1" customWidth="1"/>
    <col min="5" max="5" width="14.5703125" bestFit="1" customWidth="1"/>
  </cols>
  <sheetData>
    <row r="2" spans="2:5" x14ac:dyDescent="0.25">
      <c r="B2" s="40" t="s">
        <v>20</v>
      </c>
    </row>
    <row r="4" spans="2:5" x14ac:dyDescent="0.25">
      <c r="B4" s="13" t="str">
        <f>'Partidas a rellenar'!D3</f>
        <v>INSPECCIONES Y MANTENIMIENTOS PREVENTIVOS</v>
      </c>
      <c r="C4" s="13"/>
      <c r="D4" s="13"/>
      <c r="E4" s="13">
        <f>'Partidas a rellenar'!G3</f>
        <v>374400</v>
      </c>
    </row>
    <row r="5" spans="2:5" x14ac:dyDescent="0.25">
      <c r="B5" s="13" t="str">
        <f>'Partidas a rellenar'!D6</f>
        <v>REACTIVOS</v>
      </c>
      <c r="C5" s="13"/>
      <c r="D5" s="13"/>
      <c r="E5" s="13">
        <f>'Partidas a rellenar'!G6</f>
        <v>24250</v>
      </c>
    </row>
    <row r="6" spans="2:5" x14ac:dyDescent="0.25">
      <c r="B6" s="13" t="str">
        <f>'Partidas a rellenar'!D9</f>
        <v>SUSTITUCIÓN DE EQUIPOS</v>
      </c>
      <c r="C6" s="13"/>
      <c r="D6" s="13"/>
      <c r="E6" s="13">
        <f>'Partidas a rellenar'!G9</f>
        <v>64134.2</v>
      </c>
    </row>
    <row r="7" spans="2:5" x14ac:dyDescent="0.25">
      <c r="B7" s="27" t="str">
        <f>'Partidas a rellenar'!D28</f>
        <v>TRABAJO DOCUMENTAL</v>
      </c>
      <c r="C7" s="27"/>
      <c r="D7" s="27"/>
      <c r="E7" s="28">
        <f>'Partidas a rellenar'!G28</f>
        <v>2000</v>
      </c>
    </row>
    <row r="9" spans="2:5" x14ac:dyDescent="0.25">
      <c r="B9" s="19" t="s">
        <v>16</v>
      </c>
      <c r="C9" s="20"/>
      <c r="D9" s="20"/>
      <c r="E9" s="21">
        <f>SUM(E4:E7)</f>
        <v>464784.2</v>
      </c>
    </row>
    <row r="11" spans="2:5" x14ac:dyDescent="0.25">
      <c r="B11" t="s">
        <v>14</v>
      </c>
      <c r="C11" s="18"/>
      <c r="E11" s="13">
        <f>E9*0.06</f>
        <v>27887.05</v>
      </c>
    </row>
    <row r="12" spans="2:5" x14ac:dyDescent="0.25">
      <c r="B12" t="s">
        <v>15</v>
      </c>
      <c r="C12" s="18"/>
      <c r="E12" s="13">
        <f>E9*0.13</f>
        <v>60421.95</v>
      </c>
    </row>
    <row r="14" spans="2:5" x14ac:dyDescent="0.25">
      <c r="B14" s="19" t="s">
        <v>17</v>
      </c>
      <c r="C14" s="20"/>
      <c r="D14" s="20"/>
      <c r="E14" s="21">
        <f>E9+E11+E12</f>
        <v>553093.19999999995</v>
      </c>
    </row>
    <row r="16" spans="2:5" x14ac:dyDescent="0.25">
      <c r="B16" s="15" t="s">
        <v>19</v>
      </c>
      <c r="C16" s="18"/>
      <c r="E16" s="17">
        <f>E14*0.21</f>
        <v>116149.57</v>
      </c>
    </row>
    <row r="18" spans="2:5" x14ac:dyDescent="0.25">
      <c r="B18" s="19" t="s">
        <v>18</v>
      </c>
      <c r="C18" s="20"/>
      <c r="D18" s="20"/>
      <c r="E18" s="21"/>
    </row>
    <row r="19" spans="2:5" x14ac:dyDescent="0.25">
      <c r="E19" s="17">
        <f>E14+E16</f>
        <v>669242.77</v>
      </c>
    </row>
  </sheetData>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530B6C-8D43-4F43-89E5-5F684E6AA14C}">
  <dimension ref="A1:I41"/>
  <sheetViews>
    <sheetView workbookViewId="0">
      <pane xSplit="4" ySplit="1" topLeftCell="E15" activePane="bottomRight" state="frozen"/>
      <selection pane="topRight" activeCell="E1" sqref="E1"/>
      <selection pane="bottomLeft" activeCell="A4" sqref="A4"/>
      <selection pane="bottomRight" activeCell="D39" sqref="D39:G39"/>
    </sheetView>
  </sheetViews>
  <sheetFormatPr baseColWidth="10" defaultRowHeight="15" x14ac:dyDescent="0.25"/>
  <cols>
    <col min="1" max="1" width="15.5703125" style="34" bestFit="1" customWidth="1"/>
    <col min="2" max="2" width="6.5703125" style="34" bestFit="1" customWidth="1"/>
    <col min="3" max="3" width="3.7109375" style="34" bestFit="1" customWidth="1"/>
    <col min="4" max="4" width="60" style="34" customWidth="1"/>
    <col min="5" max="5" width="7.85546875" style="34" bestFit="1" customWidth="1"/>
    <col min="6" max="6" width="7.85546875" style="38" bestFit="1" customWidth="1"/>
    <col min="7" max="7" width="18" bestFit="1" customWidth="1"/>
    <col min="8" max="9" width="13" bestFit="1" customWidth="1"/>
  </cols>
  <sheetData>
    <row r="1" spans="1:9" ht="18.75" x14ac:dyDescent="0.25">
      <c r="A1" s="2" t="s">
        <v>0</v>
      </c>
      <c r="B1" s="1"/>
      <c r="C1" s="1"/>
      <c r="D1" s="1"/>
      <c r="E1" s="1"/>
      <c r="F1" s="35"/>
      <c r="G1" s="1"/>
    </row>
    <row r="2" spans="1:9" x14ac:dyDescent="0.25">
      <c r="A2" s="22" t="s">
        <v>1</v>
      </c>
      <c r="B2" s="22" t="s">
        <v>2</v>
      </c>
      <c r="C2" s="22" t="s">
        <v>3</v>
      </c>
      <c r="D2" s="23" t="s">
        <v>4</v>
      </c>
      <c r="E2" s="22" t="s">
        <v>5</v>
      </c>
      <c r="F2" s="36" t="s">
        <v>6</v>
      </c>
      <c r="G2" s="22" t="s">
        <v>7</v>
      </c>
    </row>
    <row r="3" spans="1:9" x14ac:dyDescent="0.25">
      <c r="A3" s="3" t="s">
        <v>49</v>
      </c>
      <c r="B3" s="3" t="s">
        <v>8</v>
      </c>
      <c r="C3" s="3" t="s">
        <v>9</v>
      </c>
      <c r="D3" s="12" t="s">
        <v>64</v>
      </c>
      <c r="E3" s="4"/>
      <c r="F3" s="29"/>
      <c r="G3" s="5">
        <f>SUM(G4:G5)</f>
        <v>374400</v>
      </c>
    </row>
    <row r="4" spans="1:9" x14ac:dyDescent="0.25">
      <c r="A4" s="6" t="s">
        <v>50</v>
      </c>
      <c r="B4" s="7" t="s">
        <v>10</v>
      </c>
      <c r="C4" s="7" t="s">
        <v>11</v>
      </c>
      <c r="D4" s="11" t="s">
        <v>21</v>
      </c>
      <c r="E4" s="8">
        <v>10400</v>
      </c>
      <c r="F4" s="30">
        <v>36</v>
      </c>
      <c r="G4" s="9">
        <f>ROUND(E4*F4*1,2)</f>
        <v>374400</v>
      </c>
      <c r="I4" s="42">
        <f>F4*1.19</f>
        <v>42.84</v>
      </c>
    </row>
    <row r="5" spans="1:9" ht="22.5" x14ac:dyDescent="0.25">
      <c r="A5" s="10"/>
      <c r="B5" s="10"/>
      <c r="C5" s="10"/>
      <c r="D5" s="11" t="s">
        <v>46</v>
      </c>
      <c r="E5" s="8"/>
      <c r="F5" s="33"/>
      <c r="G5" s="10"/>
      <c r="I5" s="42"/>
    </row>
    <row r="6" spans="1:9" x14ac:dyDescent="0.25">
      <c r="A6" s="3" t="s">
        <v>47</v>
      </c>
      <c r="B6" s="3" t="s">
        <v>8</v>
      </c>
      <c r="C6" s="3" t="s">
        <v>9</v>
      </c>
      <c r="D6" s="12" t="s">
        <v>22</v>
      </c>
      <c r="E6" s="5"/>
      <c r="F6" s="29"/>
      <c r="G6" s="5">
        <f>SUM(G7)</f>
        <v>24250</v>
      </c>
      <c r="I6" s="42"/>
    </row>
    <row r="7" spans="1:9" x14ac:dyDescent="0.25">
      <c r="A7" s="6" t="s">
        <v>48</v>
      </c>
      <c r="B7" s="7" t="s">
        <v>10</v>
      </c>
      <c r="C7" s="7" t="s">
        <v>44</v>
      </c>
      <c r="D7" s="11" t="s">
        <v>23</v>
      </c>
      <c r="E7" s="41">
        <v>50</v>
      </c>
      <c r="F7" s="30">
        <v>485</v>
      </c>
      <c r="G7" s="9">
        <f>ROUND(E7*F7*1,2)</f>
        <v>24250</v>
      </c>
      <c r="I7" s="42">
        <f t="shared" ref="I7:I31" si="0">F7*1.19</f>
        <v>577.15</v>
      </c>
    </row>
    <row r="8" spans="1:9" x14ac:dyDescent="0.25">
      <c r="A8" s="10"/>
      <c r="B8" s="10"/>
      <c r="C8" s="10"/>
      <c r="D8" s="11" t="s">
        <v>45</v>
      </c>
      <c r="E8" s="8"/>
      <c r="F8" s="33"/>
      <c r="G8" s="10"/>
      <c r="I8" s="42"/>
    </row>
    <row r="9" spans="1:9" x14ac:dyDescent="0.25">
      <c r="A9" s="3" t="s">
        <v>61</v>
      </c>
      <c r="B9" s="3" t="s">
        <v>8</v>
      </c>
      <c r="C9" s="3" t="s">
        <v>9</v>
      </c>
      <c r="D9" s="12" t="s">
        <v>65</v>
      </c>
      <c r="E9" s="5"/>
      <c r="F9" s="29"/>
      <c r="G9" s="5">
        <f>SUM(G10:G17)</f>
        <v>64134.2</v>
      </c>
      <c r="I9" s="42"/>
    </row>
    <row r="10" spans="1:9" x14ac:dyDescent="0.25">
      <c r="A10" s="6" t="s">
        <v>62</v>
      </c>
      <c r="B10" s="7" t="s">
        <v>10</v>
      </c>
      <c r="C10" s="7" t="s">
        <v>11</v>
      </c>
      <c r="D10" s="11" t="s">
        <v>27</v>
      </c>
      <c r="E10" s="8">
        <v>8</v>
      </c>
      <c r="F10" s="30">
        <v>4695</v>
      </c>
      <c r="G10" s="9">
        <f>ROUND(E10*F10*1,2)</f>
        <v>37560</v>
      </c>
      <c r="I10" s="42">
        <f t="shared" si="0"/>
        <v>5587.05</v>
      </c>
    </row>
    <row r="11" spans="1:9" ht="78.75" x14ac:dyDescent="0.25">
      <c r="A11" s="10"/>
      <c r="B11" s="10"/>
      <c r="C11" s="10"/>
      <c r="D11" s="11" t="s">
        <v>24</v>
      </c>
      <c r="E11" s="8"/>
      <c r="F11" s="33"/>
      <c r="G11" s="10"/>
      <c r="I11" s="42"/>
    </row>
    <row r="12" spans="1:9" x14ac:dyDescent="0.25">
      <c r="A12" s="6" t="s">
        <v>68</v>
      </c>
      <c r="B12" s="7" t="s">
        <v>10</v>
      </c>
      <c r="C12" s="7" t="s">
        <v>11</v>
      </c>
      <c r="D12" s="11" t="s">
        <v>28</v>
      </c>
      <c r="E12" s="8">
        <v>10</v>
      </c>
      <c r="F12" s="30">
        <v>500</v>
      </c>
      <c r="G12" s="9">
        <f>ROUND(E12*F12*1,2)</f>
        <v>5000</v>
      </c>
      <c r="I12" s="42">
        <f t="shared" si="0"/>
        <v>595</v>
      </c>
    </row>
    <row r="13" spans="1:9" ht="33.75" x14ac:dyDescent="0.25">
      <c r="A13" s="10"/>
      <c r="B13" s="10"/>
      <c r="C13" s="10"/>
      <c r="D13" s="11" t="s">
        <v>25</v>
      </c>
      <c r="E13" s="8"/>
      <c r="F13" s="33"/>
      <c r="G13" s="9"/>
      <c r="I13" s="42"/>
    </row>
    <row r="14" spans="1:9" x14ac:dyDescent="0.25">
      <c r="A14" s="6" t="s">
        <v>69</v>
      </c>
      <c r="B14" s="7" t="s">
        <v>10</v>
      </c>
      <c r="C14" s="7" t="s">
        <v>11</v>
      </c>
      <c r="D14" s="11" t="s">
        <v>29</v>
      </c>
      <c r="E14" s="8">
        <v>10</v>
      </c>
      <c r="F14" s="30">
        <v>1215</v>
      </c>
      <c r="G14" s="9">
        <f>ROUND(E14*F14*1,2)</f>
        <v>12150</v>
      </c>
      <c r="I14" s="42">
        <f t="shared" si="0"/>
        <v>1445.85</v>
      </c>
    </row>
    <row r="15" spans="1:9" ht="33.75" x14ac:dyDescent="0.25">
      <c r="A15" s="10"/>
      <c r="B15" s="10"/>
      <c r="C15" s="10"/>
      <c r="D15" s="11" t="s">
        <v>26</v>
      </c>
      <c r="E15" s="8"/>
      <c r="G15" s="9"/>
      <c r="I15" s="42"/>
    </row>
    <row r="16" spans="1:9" x14ac:dyDescent="0.25">
      <c r="A16" s="6" t="s">
        <v>70</v>
      </c>
      <c r="B16" s="7" t="s">
        <v>10</v>
      </c>
      <c r="C16" s="7" t="s">
        <v>11</v>
      </c>
      <c r="D16" s="11" t="s">
        <v>31</v>
      </c>
      <c r="E16" s="8">
        <v>10</v>
      </c>
      <c r="F16" s="33">
        <v>942.42</v>
      </c>
      <c r="G16" s="9">
        <f t="shared" ref="G16" si="1">ROUND(E16*F16*1,2)</f>
        <v>9424.2000000000007</v>
      </c>
      <c r="I16" s="42">
        <f t="shared" si="0"/>
        <v>1121.48</v>
      </c>
    </row>
    <row r="17" spans="1:9" ht="45" x14ac:dyDescent="0.25">
      <c r="A17" s="10"/>
      <c r="B17" s="10"/>
      <c r="C17" s="10"/>
      <c r="D17" s="11" t="s">
        <v>30</v>
      </c>
      <c r="E17" s="8"/>
      <c r="F17" s="33"/>
      <c r="G17" s="10"/>
      <c r="I17" s="42"/>
    </row>
    <row r="18" spans="1:9" x14ac:dyDescent="0.25">
      <c r="A18" s="3" t="s">
        <v>51</v>
      </c>
      <c r="B18" s="3" t="s">
        <v>8</v>
      </c>
      <c r="C18" s="3" t="s">
        <v>9</v>
      </c>
      <c r="D18" s="12" t="s">
        <v>67</v>
      </c>
      <c r="E18" s="5"/>
      <c r="F18" s="29"/>
      <c r="G18" s="5">
        <f>SUM(G19:G24)</f>
        <v>20850</v>
      </c>
      <c r="I18" s="42"/>
    </row>
    <row r="19" spans="1:9" x14ac:dyDescent="0.25">
      <c r="A19" s="6" t="s">
        <v>52</v>
      </c>
      <c r="B19" s="7" t="s">
        <v>10</v>
      </c>
      <c r="C19" s="7" t="s">
        <v>11</v>
      </c>
      <c r="D19" s="11" t="s">
        <v>71</v>
      </c>
      <c r="E19" s="8">
        <v>10000</v>
      </c>
      <c r="F19" s="30">
        <v>1</v>
      </c>
      <c r="G19" s="9">
        <f>ROUND(E19*F19*1,2)</f>
        <v>10000</v>
      </c>
      <c r="I19" s="42">
        <f t="shared" si="0"/>
        <v>1.19</v>
      </c>
    </row>
    <row r="20" spans="1:9" ht="22.5" x14ac:dyDescent="0.25">
      <c r="A20" s="10"/>
      <c r="B20" s="10"/>
      <c r="C20" s="10"/>
      <c r="D20" s="11" t="s">
        <v>72</v>
      </c>
      <c r="E20" s="8"/>
      <c r="F20" s="33"/>
      <c r="G20" s="10"/>
      <c r="I20" s="42"/>
    </row>
    <row r="21" spans="1:9" x14ac:dyDescent="0.25">
      <c r="A21" s="6" t="s">
        <v>53</v>
      </c>
      <c r="B21" s="7" t="s">
        <v>10</v>
      </c>
      <c r="C21" s="7" t="s">
        <v>66</v>
      </c>
      <c r="D21" s="11" t="s">
        <v>73</v>
      </c>
      <c r="E21" s="8">
        <v>150</v>
      </c>
      <c r="F21" s="30">
        <v>55</v>
      </c>
      <c r="G21" s="9">
        <f>ROUND(E21*F21*1,2)</f>
        <v>8250</v>
      </c>
      <c r="I21" s="42">
        <f t="shared" si="0"/>
        <v>65.45</v>
      </c>
    </row>
    <row r="22" spans="1:9" x14ac:dyDescent="0.25">
      <c r="A22" s="10"/>
      <c r="B22" s="10"/>
      <c r="C22" s="10"/>
      <c r="D22" s="11" t="s">
        <v>74</v>
      </c>
      <c r="E22" s="8"/>
      <c r="F22" s="33"/>
      <c r="G22" s="9"/>
      <c r="I22" s="42"/>
    </row>
    <row r="23" spans="1:9" x14ac:dyDescent="0.25">
      <c r="A23" s="6" t="s">
        <v>54</v>
      </c>
      <c r="B23" s="7" t="s">
        <v>10</v>
      </c>
      <c r="C23" s="7" t="s">
        <v>66</v>
      </c>
      <c r="D23" s="11" t="s">
        <v>75</v>
      </c>
      <c r="E23" s="8">
        <v>40</v>
      </c>
      <c r="F23" s="30">
        <v>65</v>
      </c>
      <c r="G23" s="9">
        <f t="shared" ref="G23" si="2">ROUND(E23*F23*1,2)</f>
        <v>2600</v>
      </c>
      <c r="I23" s="42">
        <f t="shared" si="0"/>
        <v>77.349999999999994</v>
      </c>
    </row>
    <row r="24" spans="1:9" x14ac:dyDescent="0.25">
      <c r="A24" s="10"/>
      <c r="B24" s="10"/>
      <c r="C24" s="10"/>
      <c r="D24" s="11" t="s">
        <v>76</v>
      </c>
      <c r="E24" s="8"/>
      <c r="F24" s="33"/>
      <c r="G24" s="9"/>
      <c r="I24" s="42"/>
    </row>
    <row r="25" spans="1:9" x14ac:dyDescent="0.25">
      <c r="A25" s="3" t="s">
        <v>61</v>
      </c>
      <c r="B25" s="3" t="s">
        <v>8</v>
      </c>
      <c r="C25" s="3" t="s">
        <v>9</v>
      </c>
      <c r="D25" s="12" t="s">
        <v>60</v>
      </c>
      <c r="E25" s="5"/>
      <c r="F25" s="29"/>
      <c r="G25" s="5">
        <f>SUM(G26:G27)</f>
        <v>12820</v>
      </c>
      <c r="I25" s="42"/>
    </row>
    <row r="26" spans="1:9" x14ac:dyDescent="0.25">
      <c r="A26" s="6" t="s">
        <v>62</v>
      </c>
      <c r="B26" s="7" t="s">
        <v>10</v>
      </c>
      <c r="C26" s="7" t="s">
        <v>11</v>
      </c>
      <c r="D26" s="11" t="s">
        <v>58</v>
      </c>
      <c r="E26" s="8">
        <v>2</v>
      </c>
      <c r="F26" s="30">
        <v>6410</v>
      </c>
      <c r="G26" s="9">
        <f>ROUND(E26*F26*1,2)</f>
        <v>12820</v>
      </c>
      <c r="I26" s="42">
        <f t="shared" si="0"/>
        <v>7627.9</v>
      </c>
    </row>
    <row r="27" spans="1:9" ht="22.5" x14ac:dyDescent="0.25">
      <c r="A27" s="10"/>
      <c r="B27" s="10"/>
      <c r="C27" s="10"/>
      <c r="D27" s="11" t="s">
        <v>59</v>
      </c>
      <c r="E27" s="8"/>
      <c r="F27" s="33"/>
      <c r="G27" s="10"/>
      <c r="I27" s="42"/>
    </row>
    <row r="28" spans="1:9" x14ac:dyDescent="0.25">
      <c r="A28" s="3" t="s">
        <v>55</v>
      </c>
      <c r="B28" s="3" t="s">
        <v>8</v>
      </c>
      <c r="C28" s="3" t="s">
        <v>9</v>
      </c>
      <c r="D28" s="12" t="s">
        <v>39</v>
      </c>
      <c r="E28" s="5"/>
      <c r="F28" s="29"/>
      <c r="G28" s="5">
        <f>SUM(G29:G31)</f>
        <v>2000</v>
      </c>
      <c r="I28" s="42"/>
    </row>
    <row r="29" spans="1:9" x14ac:dyDescent="0.25">
      <c r="A29" s="6" t="s">
        <v>56</v>
      </c>
      <c r="B29" s="7" t="s">
        <v>10</v>
      </c>
      <c r="C29" s="7" t="s">
        <v>11</v>
      </c>
      <c r="D29" s="11" t="s">
        <v>40</v>
      </c>
      <c r="E29" s="8">
        <v>2</v>
      </c>
      <c r="F29" s="30">
        <v>500</v>
      </c>
      <c r="G29" s="9">
        <f>ROUND(E29*F29*1,2)</f>
        <v>1000</v>
      </c>
      <c r="I29" s="42">
        <f t="shared" si="0"/>
        <v>595</v>
      </c>
    </row>
    <row r="30" spans="1:9" ht="45" x14ac:dyDescent="0.25">
      <c r="A30" s="10"/>
      <c r="B30" s="10"/>
      <c r="C30" s="10"/>
      <c r="D30" s="11" t="s">
        <v>42</v>
      </c>
      <c r="E30" s="8"/>
      <c r="F30" s="33"/>
      <c r="G30" s="10"/>
      <c r="I30" s="42"/>
    </row>
    <row r="31" spans="1:9" x14ac:dyDescent="0.25">
      <c r="A31" s="6" t="s">
        <v>57</v>
      </c>
      <c r="B31" s="7" t="s">
        <v>10</v>
      </c>
      <c r="C31" s="7" t="s">
        <v>11</v>
      </c>
      <c r="D31" s="11" t="s">
        <v>41</v>
      </c>
      <c r="E31" s="8">
        <v>2</v>
      </c>
      <c r="F31" s="30">
        <v>500</v>
      </c>
      <c r="G31" s="9">
        <f>ROUND(E31*F31*1,2)</f>
        <v>1000</v>
      </c>
      <c r="I31" s="42">
        <f t="shared" si="0"/>
        <v>595</v>
      </c>
    </row>
    <row r="32" spans="1:9" ht="45" x14ac:dyDescent="0.25">
      <c r="A32" s="10"/>
      <c r="B32" s="10"/>
      <c r="C32" s="10"/>
      <c r="D32" s="11" t="s">
        <v>43</v>
      </c>
      <c r="E32" s="8"/>
      <c r="F32" s="33"/>
      <c r="G32" s="9"/>
    </row>
    <row r="33" spans="1:9" x14ac:dyDescent="0.25">
      <c r="A33" s="24"/>
      <c r="B33" s="24"/>
      <c r="C33" s="24"/>
      <c r="D33" s="25"/>
      <c r="E33" s="26"/>
      <c r="F33" s="37"/>
      <c r="G33" s="24"/>
    </row>
    <row r="34" spans="1:9" x14ac:dyDescent="0.25">
      <c r="A34" s="14"/>
      <c r="B34" s="14"/>
      <c r="C34" s="14"/>
      <c r="D34" s="19" t="s">
        <v>16</v>
      </c>
      <c r="E34" s="14"/>
      <c r="F34" s="31"/>
      <c r="G34" s="32">
        <f>G3+G6+G9++G18+G25+G28</f>
        <v>498454.2</v>
      </c>
    </row>
    <row r="35" spans="1:9" x14ac:dyDescent="0.25">
      <c r="A35"/>
      <c r="B35"/>
      <c r="C35"/>
      <c r="D35"/>
      <c r="E35"/>
      <c r="G35" s="13"/>
    </row>
    <row r="36" spans="1:9" x14ac:dyDescent="0.25">
      <c r="A36"/>
      <c r="B36"/>
      <c r="C36"/>
      <c r="D36" t="s">
        <v>12</v>
      </c>
      <c r="E36">
        <v>6</v>
      </c>
      <c r="G36" s="13">
        <f>G34*0.06</f>
        <v>29907.25</v>
      </c>
    </row>
    <row r="37" spans="1:9" x14ac:dyDescent="0.25">
      <c r="A37" s="20"/>
      <c r="B37" s="20"/>
      <c r="C37" s="20"/>
      <c r="D37" s="20" t="s">
        <v>13</v>
      </c>
      <c r="E37" s="20">
        <v>13</v>
      </c>
      <c r="F37" s="39"/>
      <c r="G37" s="16">
        <f>G34*0.13</f>
        <v>64799.05</v>
      </c>
    </row>
    <row r="38" spans="1:9" x14ac:dyDescent="0.25">
      <c r="A38"/>
      <c r="B38"/>
      <c r="C38"/>
      <c r="D38"/>
      <c r="E38"/>
    </row>
    <row r="39" spans="1:9" ht="18.75" x14ac:dyDescent="0.3">
      <c r="A39"/>
      <c r="B39"/>
      <c r="C39"/>
      <c r="D39" s="43" t="s">
        <v>77</v>
      </c>
      <c r="E39" s="43"/>
      <c r="F39" s="44"/>
      <c r="G39" s="45">
        <f>G34+G36+G37</f>
        <v>593160.5</v>
      </c>
      <c r="H39" s="18">
        <v>1.1000000000000001</v>
      </c>
      <c r="I39" s="17">
        <f>G39*1.1</f>
        <v>652476.55000000005</v>
      </c>
    </row>
    <row r="40" spans="1:9" x14ac:dyDescent="0.25">
      <c r="I40" s="17"/>
    </row>
    <row r="41" spans="1:9" x14ac:dyDescent="0.25">
      <c r="G41" s="17">
        <f>G39/4</f>
        <v>148290.13</v>
      </c>
      <c r="H41" s="17">
        <f>G41*2</f>
        <v>296580.26</v>
      </c>
    </row>
  </sheetData>
  <phoneticPr fontId="11" type="noConversion"/>
  <dataValidations disablePrompts="1" count="1">
    <dataValidation type="list" allowBlank="1" showInputMessage="1" showErrorMessage="1" sqref="B3:B34" xr:uid="{857C6C83-8759-4006-9DB9-2F22EEEA0C33}">
      <formula1>"Capítulo,Partida,Mano de obra,Maquinaria,Material,Otros,Tarea,"</formula1>
    </dataValidation>
  </dataValidations>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27E164-75D6-418E-A739-BD6D662C0B29}">
  <dimension ref="J6:K16"/>
  <sheetViews>
    <sheetView workbookViewId="0">
      <selection activeCell="J6" sqref="J6:K10"/>
    </sheetView>
  </sheetViews>
  <sheetFormatPr baseColWidth="10" defaultRowHeight="15" x14ac:dyDescent="0.25"/>
  <cols>
    <col min="11" max="11" width="13" bestFit="1" customWidth="1"/>
  </cols>
  <sheetData>
    <row r="6" spans="10:11" x14ac:dyDescent="0.25">
      <c r="J6" t="s">
        <v>37</v>
      </c>
      <c r="K6">
        <v>10000</v>
      </c>
    </row>
    <row r="7" spans="10:11" x14ac:dyDescent="0.25">
      <c r="J7" t="s">
        <v>35</v>
      </c>
      <c r="K7">
        <v>20000</v>
      </c>
    </row>
    <row r="8" spans="10:11" x14ac:dyDescent="0.25">
      <c r="J8" t="s">
        <v>34</v>
      </c>
      <c r="K8">
        <f>48000*2</f>
        <v>96000</v>
      </c>
    </row>
    <row r="9" spans="10:11" x14ac:dyDescent="0.25">
      <c r="J9" t="s">
        <v>33</v>
      </c>
      <c r="K9">
        <f>12*300*2</f>
        <v>7200</v>
      </c>
    </row>
    <row r="10" spans="10:11" x14ac:dyDescent="0.25">
      <c r="J10" t="s">
        <v>38</v>
      </c>
      <c r="K10">
        <f>50*4*12*2</f>
        <v>4800</v>
      </c>
    </row>
    <row r="11" spans="10:11" x14ac:dyDescent="0.25">
      <c r="J11" t="s">
        <v>32</v>
      </c>
      <c r="K11">
        <v>1000</v>
      </c>
    </row>
    <row r="12" spans="10:11" x14ac:dyDescent="0.25">
      <c r="J12" t="s">
        <v>36</v>
      </c>
      <c r="K12">
        <v>10000</v>
      </c>
    </row>
    <row r="13" spans="10:11" x14ac:dyDescent="0.25">
      <c r="J13" t="s">
        <v>63</v>
      </c>
      <c r="K13">
        <v>20000</v>
      </c>
    </row>
    <row r="14" spans="10:11" x14ac:dyDescent="0.25">
      <c r="K14" s="13">
        <f>SUM(K6:K13)</f>
        <v>169000</v>
      </c>
    </row>
    <row r="15" spans="10:11" x14ac:dyDescent="0.25">
      <c r="K15">
        <f>+K14*2</f>
        <v>338000</v>
      </c>
    </row>
    <row r="16" spans="10:11" x14ac:dyDescent="0.25">
      <c r="K16">
        <f>+K15*1.19</f>
        <v>402220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3D4CA9-40D0-4360-8A14-1A75399C2CB9}">
  <dimension ref="A1:G34"/>
  <sheetViews>
    <sheetView tabSelected="1" workbookViewId="0">
      <selection activeCell="H43" sqref="H43"/>
    </sheetView>
  </sheetViews>
  <sheetFormatPr baseColWidth="10" defaultRowHeight="15" x14ac:dyDescent="0.25"/>
  <cols>
    <col min="1" max="1" width="15.5703125" bestFit="1" customWidth="1"/>
    <col min="2" max="2" width="6.5703125" bestFit="1" customWidth="1"/>
    <col min="3" max="3" width="3.7109375" bestFit="1" customWidth="1"/>
    <col min="4" max="4" width="36.85546875" bestFit="1" customWidth="1"/>
    <col min="5" max="5" width="7.85546875" bestFit="1" customWidth="1"/>
    <col min="6" max="6" width="7" bestFit="1" customWidth="1"/>
    <col min="7" max="7" width="13" bestFit="1" customWidth="1"/>
    <col min="8" max="8" width="5.5703125" bestFit="1" customWidth="1"/>
  </cols>
  <sheetData>
    <row r="1" spans="1:7" ht="18.75" x14ac:dyDescent="0.25">
      <c r="A1" s="2" t="s">
        <v>0</v>
      </c>
      <c r="B1" s="1"/>
      <c r="C1" s="1"/>
      <c r="D1" s="1"/>
      <c r="E1" s="1"/>
      <c r="F1" s="35"/>
      <c r="G1" s="1"/>
    </row>
    <row r="2" spans="1:7" x14ac:dyDescent="0.25">
      <c r="A2" s="22" t="s">
        <v>1</v>
      </c>
      <c r="B2" s="22" t="s">
        <v>2</v>
      </c>
      <c r="C2" s="22" t="s">
        <v>3</v>
      </c>
      <c r="D2" s="23" t="s">
        <v>4</v>
      </c>
      <c r="E2" s="22" t="s">
        <v>5</v>
      </c>
      <c r="F2" s="36" t="s">
        <v>6</v>
      </c>
      <c r="G2" s="22" t="s">
        <v>7</v>
      </c>
    </row>
    <row r="3" spans="1:7" x14ac:dyDescent="0.25">
      <c r="A3" s="3" t="s">
        <v>49</v>
      </c>
      <c r="B3" s="3" t="s">
        <v>8</v>
      </c>
      <c r="C3" s="3" t="s">
        <v>9</v>
      </c>
      <c r="D3" s="12" t="s">
        <v>64</v>
      </c>
      <c r="E3" s="4"/>
      <c r="F3" s="29"/>
      <c r="G3" s="5">
        <f>SUM(G4:G5)</f>
        <v>445536</v>
      </c>
    </row>
    <row r="4" spans="1:7" x14ac:dyDescent="0.25">
      <c r="A4" s="6" t="s">
        <v>50</v>
      </c>
      <c r="B4" s="7" t="s">
        <v>10</v>
      </c>
      <c r="C4" s="7" t="s">
        <v>11</v>
      </c>
      <c r="D4" s="11" t="s">
        <v>21</v>
      </c>
      <c r="E4" s="8">
        <v>10400</v>
      </c>
      <c r="F4" s="30">
        <v>42.84</v>
      </c>
      <c r="G4" s="9">
        <f>ROUND(E4*F4*1,2)</f>
        <v>445536</v>
      </c>
    </row>
    <row r="5" spans="1:7" ht="22.5" x14ac:dyDescent="0.25">
      <c r="A5" s="10"/>
      <c r="B5" s="10"/>
      <c r="C5" s="10"/>
      <c r="D5" s="11" t="s">
        <v>46</v>
      </c>
      <c r="E5" s="8"/>
      <c r="F5" s="33"/>
      <c r="G5" s="10"/>
    </row>
    <row r="6" spans="1:7" x14ac:dyDescent="0.25">
      <c r="A6" s="3" t="s">
        <v>47</v>
      </c>
      <c r="B6" s="3" t="s">
        <v>8</v>
      </c>
      <c r="C6" s="3" t="s">
        <v>9</v>
      </c>
      <c r="D6" s="12" t="s">
        <v>22</v>
      </c>
      <c r="E6" s="5"/>
      <c r="F6" s="29"/>
      <c r="G6" s="5">
        <f>SUM(G7)</f>
        <v>28857.5</v>
      </c>
    </row>
    <row r="7" spans="1:7" x14ac:dyDescent="0.25">
      <c r="A7" s="6" t="s">
        <v>48</v>
      </c>
      <c r="B7" s="7" t="s">
        <v>10</v>
      </c>
      <c r="C7" s="7" t="s">
        <v>44</v>
      </c>
      <c r="D7" s="11" t="s">
        <v>23</v>
      </c>
      <c r="E7" s="41">
        <v>50</v>
      </c>
      <c r="F7" s="30">
        <v>577.15</v>
      </c>
      <c r="G7" s="9">
        <f>ROUND(E7*F7*1,2)</f>
        <v>28857.5</v>
      </c>
    </row>
    <row r="8" spans="1:7" x14ac:dyDescent="0.25">
      <c r="A8" s="10"/>
      <c r="B8" s="10"/>
      <c r="C8" s="10"/>
      <c r="D8" s="11" t="s">
        <v>45</v>
      </c>
      <c r="E8" s="8"/>
      <c r="F8" s="33"/>
      <c r="G8" s="10"/>
    </row>
    <row r="9" spans="1:7" x14ac:dyDescent="0.25">
      <c r="A9" s="3" t="s">
        <v>61</v>
      </c>
      <c r="B9" s="3" t="s">
        <v>8</v>
      </c>
      <c r="C9" s="3" t="s">
        <v>9</v>
      </c>
      <c r="D9" s="12" t="s">
        <v>65</v>
      </c>
      <c r="E9" s="5"/>
      <c r="F9" s="29"/>
      <c r="G9" s="5">
        <f>SUM(G10:G17)</f>
        <v>76319.7</v>
      </c>
    </row>
    <row r="10" spans="1:7" x14ac:dyDescent="0.25">
      <c r="A10" s="6" t="s">
        <v>62</v>
      </c>
      <c r="B10" s="7" t="s">
        <v>10</v>
      </c>
      <c r="C10" s="7" t="s">
        <v>11</v>
      </c>
      <c r="D10" s="11" t="s">
        <v>27</v>
      </c>
      <c r="E10" s="8">
        <v>8</v>
      </c>
      <c r="F10" s="30">
        <v>5587.05</v>
      </c>
      <c r="G10" s="9">
        <f>ROUND(E10*F10*1,2)</f>
        <v>44696.4</v>
      </c>
    </row>
    <row r="11" spans="1:7" ht="123.75" x14ac:dyDescent="0.25">
      <c r="A11" s="10"/>
      <c r="B11" s="10"/>
      <c r="C11" s="10"/>
      <c r="D11" s="11" t="s">
        <v>24</v>
      </c>
      <c r="E11" s="8"/>
      <c r="F11" s="33"/>
      <c r="G11" s="10"/>
    </row>
    <row r="12" spans="1:7" x14ac:dyDescent="0.25">
      <c r="A12" s="6" t="s">
        <v>68</v>
      </c>
      <c r="B12" s="7" t="s">
        <v>10</v>
      </c>
      <c r="C12" s="7" t="s">
        <v>11</v>
      </c>
      <c r="D12" s="11" t="s">
        <v>28</v>
      </c>
      <c r="E12" s="8">
        <v>10</v>
      </c>
      <c r="F12" s="30">
        <v>595</v>
      </c>
      <c r="G12" s="9">
        <f>ROUND(E12*F12*1,2)</f>
        <v>5950</v>
      </c>
    </row>
    <row r="13" spans="1:7" ht="56.25" x14ac:dyDescent="0.25">
      <c r="A13" s="10"/>
      <c r="B13" s="10"/>
      <c r="C13" s="10"/>
      <c r="D13" s="11" t="s">
        <v>25</v>
      </c>
      <c r="E13" s="8"/>
      <c r="F13" s="33"/>
      <c r="G13" s="9"/>
    </row>
    <row r="14" spans="1:7" x14ac:dyDescent="0.25">
      <c r="A14" s="6" t="s">
        <v>69</v>
      </c>
      <c r="B14" s="7" t="s">
        <v>10</v>
      </c>
      <c r="C14" s="7" t="s">
        <v>11</v>
      </c>
      <c r="D14" s="11" t="s">
        <v>29</v>
      </c>
      <c r="E14" s="8">
        <v>10</v>
      </c>
      <c r="F14" s="30">
        <v>1445.85</v>
      </c>
      <c r="G14" s="9">
        <f>ROUND(E14*F14*1,2)</f>
        <v>14458.5</v>
      </c>
    </row>
    <row r="15" spans="1:7" ht="45" x14ac:dyDescent="0.25">
      <c r="A15" s="10"/>
      <c r="B15" s="10"/>
      <c r="C15" s="10"/>
      <c r="D15" s="11" t="s">
        <v>26</v>
      </c>
      <c r="E15" s="8"/>
      <c r="F15" s="38"/>
      <c r="G15" s="9"/>
    </row>
    <row r="16" spans="1:7" x14ac:dyDescent="0.25">
      <c r="A16" s="6" t="s">
        <v>70</v>
      </c>
      <c r="B16" s="7" t="s">
        <v>10</v>
      </c>
      <c r="C16" s="7" t="s">
        <v>11</v>
      </c>
      <c r="D16" s="11" t="s">
        <v>31</v>
      </c>
      <c r="E16" s="8">
        <v>10</v>
      </c>
      <c r="F16" s="33">
        <v>1121.48</v>
      </c>
      <c r="G16" s="9">
        <f t="shared" ref="G16" si="0">ROUND(E16*F16*1,2)</f>
        <v>11214.8</v>
      </c>
    </row>
    <row r="17" spans="1:7" ht="78.75" x14ac:dyDescent="0.25">
      <c r="A17" s="10"/>
      <c r="B17" s="10"/>
      <c r="C17" s="10"/>
      <c r="D17" s="11" t="s">
        <v>30</v>
      </c>
      <c r="E17" s="8"/>
      <c r="F17" s="33"/>
      <c r="G17" s="10"/>
    </row>
    <row r="18" spans="1:7" x14ac:dyDescent="0.25">
      <c r="A18" s="3" t="s">
        <v>51</v>
      </c>
      <c r="B18" s="3" t="s">
        <v>8</v>
      </c>
      <c r="C18" s="3" t="s">
        <v>9</v>
      </c>
      <c r="D18" s="12" t="s">
        <v>67</v>
      </c>
      <c r="E18" s="5"/>
      <c r="F18" s="29"/>
      <c r="G18" s="5">
        <f>SUM(G19:G24)</f>
        <v>24811.5</v>
      </c>
    </row>
    <row r="19" spans="1:7" x14ac:dyDescent="0.25">
      <c r="A19" s="6" t="s">
        <v>52</v>
      </c>
      <c r="B19" s="7" t="s">
        <v>10</v>
      </c>
      <c r="C19" s="7" t="s">
        <v>11</v>
      </c>
      <c r="D19" s="11" t="s">
        <v>71</v>
      </c>
      <c r="E19" s="8">
        <v>10000</v>
      </c>
      <c r="F19" s="30">
        <v>1.19</v>
      </c>
      <c r="G19" s="9">
        <f>ROUND(E19*F19*1,2)</f>
        <v>11900</v>
      </c>
    </row>
    <row r="20" spans="1:7" ht="33.75" x14ac:dyDescent="0.25">
      <c r="A20" s="10"/>
      <c r="B20" s="10"/>
      <c r="C20" s="10"/>
      <c r="D20" s="11" t="s">
        <v>72</v>
      </c>
      <c r="E20" s="8"/>
      <c r="F20" s="33"/>
      <c r="G20" s="10"/>
    </row>
    <row r="21" spans="1:7" x14ac:dyDescent="0.25">
      <c r="A21" s="6" t="s">
        <v>53</v>
      </c>
      <c r="B21" s="7" t="s">
        <v>10</v>
      </c>
      <c r="C21" s="7" t="s">
        <v>66</v>
      </c>
      <c r="D21" s="11" t="s">
        <v>73</v>
      </c>
      <c r="E21" s="8">
        <v>150</v>
      </c>
      <c r="F21" s="30">
        <v>65.45</v>
      </c>
      <c r="G21" s="9">
        <f>ROUND(E21*F21*1,2)</f>
        <v>9817.5</v>
      </c>
    </row>
    <row r="22" spans="1:7" x14ac:dyDescent="0.25">
      <c r="A22" s="10"/>
      <c r="B22" s="10"/>
      <c r="C22" s="10"/>
      <c r="D22" s="11" t="s">
        <v>74</v>
      </c>
      <c r="E22" s="8"/>
      <c r="F22" s="33"/>
      <c r="G22" s="9"/>
    </row>
    <row r="23" spans="1:7" x14ac:dyDescent="0.25">
      <c r="A23" s="6" t="s">
        <v>54</v>
      </c>
      <c r="B23" s="7" t="s">
        <v>10</v>
      </c>
      <c r="C23" s="7" t="s">
        <v>66</v>
      </c>
      <c r="D23" s="11" t="s">
        <v>75</v>
      </c>
      <c r="E23" s="8">
        <v>40</v>
      </c>
      <c r="F23" s="30">
        <v>77.349999999999994</v>
      </c>
      <c r="G23" s="9">
        <f t="shared" ref="G23" si="1">ROUND(E23*F23*1,2)</f>
        <v>3094</v>
      </c>
    </row>
    <row r="24" spans="1:7" x14ac:dyDescent="0.25">
      <c r="A24" s="10"/>
      <c r="B24" s="10"/>
      <c r="C24" s="10"/>
      <c r="D24" s="11" t="s">
        <v>76</v>
      </c>
      <c r="E24" s="8"/>
      <c r="F24" s="33"/>
      <c r="G24" s="9"/>
    </row>
    <row r="25" spans="1:7" x14ac:dyDescent="0.25">
      <c r="A25" s="3" t="s">
        <v>61</v>
      </c>
      <c r="B25" s="3" t="s">
        <v>8</v>
      </c>
      <c r="C25" s="3" t="s">
        <v>9</v>
      </c>
      <c r="D25" s="12" t="s">
        <v>60</v>
      </c>
      <c r="E25" s="5"/>
      <c r="F25" s="29"/>
      <c r="G25" s="5">
        <f>SUM(G26:G27)</f>
        <v>15255.8</v>
      </c>
    </row>
    <row r="26" spans="1:7" ht="22.5" x14ac:dyDescent="0.25">
      <c r="A26" s="6" t="s">
        <v>62</v>
      </c>
      <c r="B26" s="7" t="s">
        <v>10</v>
      </c>
      <c r="C26" s="7" t="s">
        <v>11</v>
      </c>
      <c r="D26" s="11" t="s">
        <v>58</v>
      </c>
      <c r="E26" s="8">
        <v>2</v>
      </c>
      <c r="F26" s="30">
        <v>7627.9</v>
      </c>
      <c r="G26" s="9">
        <f>ROUND(E26*F26*1,2)</f>
        <v>15255.8</v>
      </c>
    </row>
    <row r="27" spans="1:7" ht="33.75" x14ac:dyDescent="0.25">
      <c r="A27" s="10"/>
      <c r="B27" s="10"/>
      <c r="C27" s="10"/>
      <c r="D27" s="11" t="s">
        <v>59</v>
      </c>
      <c r="E27" s="8"/>
      <c r="F27" s="33"/>
      <c r="G27" s="10"/>
    </row>
    <row r="28" spans="1:7" x14ac:dyDescent="0.25">
      <c r="A28" s="3" t="s">
        <v>55</v>
      </c>
      <c r="B28" s="3" t="s">
        <v>8</v>
      </c>
      <c r="C28" s="3" t="s">
        <v>9</v>
      </c>
      <c r="D28" s="12" t="s">
        <v>39</v>
      </c>
      <c r="E28" s="5"/>
      <c r="F28" s="29"/>
      <c r="G28" s="5">
        <f>SUM(G29:G31)</f>
        <v>2380</v>
      </c>
    </row>
    <row r="29" spans="1:7" x14ac:dyDescent="0.25">
      <c r="A29" s="6" t="s">
        <v>56</v>
      </c>
      <c r="B29" s="7" t="s">
        <v>10</v>
      </c>
      <c r="C29" s="7" t="s">
        <v>11</v>
      </c>
      <c r="D29" s="11" t="s">
        <v>40</v>
      </c>
      <c r="E29" s="8">
        <v>2</v>
      </c>
      <c r="F29" s="30">
        <v>595</v>
      </c>
      <c r="G29" s="9">
        <f>ROUND(E29*F29*1,2)</f>
        <v>1190</v>
      </c>
    </row>
    <row r="30" spans="1:7" ht="67.5" x14ac:dyDescent="0.25">
      <c r="A30" s="10"/>
      <c r="B30" s="10"/>
      <c r="C30" s="10"/>
      <c r="D30" s="11" t="s">
        <v>42</v>
      </c>
      <c r="E30" s="8"/>
      <c r="F30" s="33"/>
      <c r="G30" s="10"/>
    </row>
    <row r="31" spans="1:7" x14ac:dyDescent="0.25">
      <c r="A31" s="6" t="s">
        <v>57</v>
      </c>
      <c r="B31" s="7" t="s">
        <v>10</v>
      </c>
      <c r="C31" s="7" t="s">
        <v>11</v>
      </c>
      <c r="D31" s="11" t="s">
        <v>41</v>
      </c>
      <c r="E31" s="8">
        <v>2</v>
      </c>
      <c r="F31" s="30">
        <v>595</v>
      </c>
      <c r="G31" s="9">
        <f>ROUND(E31*F31*1,2)</f>
        <v>1190</v>
      </c>
    </row>
    <row r="32" spans="1:7" ht="67.5" x14ac:dyDescent="0.25">
      <c r="A32" s="10"/>
      <c r="B32" s="10"/>
      <c r="C32" s="10"/>
      <c r="D32" s="11" t="s">
        <v>43</v>
      </c>
      <c r="E32" s="8"/>
      <c r="F32" s="33"/>
      <c r="G32" s="9"/>
    </row>
    <row r="33" spans="1:7" x14ac:dyDescent="0.25">
      <c r="A33" s="24"/>
      <c r="B33" s="24"/>
      <c r="C33" s="24"/>
      <c r="D33" s="25"/>
      <c r="E33" s="26"/>
      <c r="F33" s="37"/>
      <c r="G33" s="24"/>
    </row>
    <row r="34" spans="1:7" x14ac:dyDescent="0.25">
      <c r="A34" s="14"/>
      <c r="B34" s="14"/>
      <c r="C34" s="14"/>
      <c r="D34" s="19" t="s">
        <v>78</v>
      </c>
      <c r="E34" s="14"/>
      <c r="F34" s="31"/>
      <c r="G34" s="32">
        <f>G3+G6+G9++G18+G25+G28</f>
        <v>593160.5</v>
      </c>
    </row>
  </sheetData>
  <dataValidations count="1">
    <dataValidation type="list" allowBlank="1" showInputMessage="1" showErrorMessage="1" sqref="B3:B34" xr:uid="{77ED7A4C-C326-4D19-9B80-F7C907E50C51}">
      <formula1>"Capítulo,Partida,Mano de obra,Maquinaria,Material,Otros,Tarea,"</formula1>
    </dataValidation>
  </dataValidation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Resumen Contratista</vt:lpstr>
      <vt:lpstr>Partidas a rellenar</vt:lpstr>
      <vt:lpstr>Hoja1</vt:lpstr>
      <vt:lpstr>Hoja2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Ander Villanueva Llorente</dc:creator>
  <cp:lastModifiedBy>Ander Villanueva Llorente</cp:lastModifiedBy>
  <dcterms:created xsi:type="dcterms:W3CDTF">2021-04-12T12:43:27Z</dcterms:created>
  <dcterms:modified xsi:type="dcterms:W3CDTF">2024-05-21T08:15:22Z</dcterms:modified>
</cp:coreProperties>
</file>